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95" windowHeight="7365" activeTab="0"/>
  </bookViews>
  <sheets>
    <sheet name="Budget 2,5 mil adjusted 9dec" sheetId="1" r:id="rId1"/>
    <sheet name="Budget 2,5 over years" sheetId="2" r:id="rId2"/>
    <sheet name="Proposal for budget decrease" sheetId="3" r:id="rId3"/>
  </sheets>
  <definedNames>
    <definedName name="_xlnm.Print_Area" localSheetId="0">'Budget 2,5 mil adjusted 9dec'!$A$1:$F$91</definedName>
  </definedNames>
  <calcPr fullCalcOnLoad="1"/>
</workbook>
</file>

<file path=xl/sharedStrings.xml><?xml version="1.0" encoding="utf-8"?>
<sst xmlns="http://schemas.openxmlformats.org/spreadsheetml/2006/main" count="597" uniqueCount="104">
  <si>
    <t xml:space="preserve">Category </t>
  </si>
  <si>
    <t>Agency</t>
  </si>
  <si>
    <t xml:space="preserve">Item </t>
  </si>
  <si>
    <t xml:space="preserve">Unit cost </t>
  </si>
  <si>
    <t>No. of Units</t>
  </si>
  <si>
    <t>Total Costs     in USD</t>
  </si>
  <si>
    <t xml:space="preserve">1. Personnel </t>
  </si>
  <si>
    <t>UNDP</t>
  </si>
  <si>
    <t>Programme Implementation Unit (PIU)</t>
  </si>
  <si>
    <t>Deputy Programme Manager (SC5 mid)</t>
  </si>
  <si>
    <t>Finance/Audit Assistant (SC3-mid)</t>
  </si>
  <si>
    <t>UNHCR</t>
  </si>
  <si>
    <t>UNICEF</t>
  </si>
  <si>
    <t>IOM</t>
  </si>
  <si>
    <t>Project Manager (50 %)</t>
  </si>
  <si>
    <t>Admin/Finance Support (30%)</t>
  </si>
  <si>
    <t>International Consultants</t>
  </si>
  <si>
    <t>UN-HABITAT</t>
  </si>
  <si>
    <t>Project Coordinator</t>
  </si>
  <si>
    <t>Local Project Officers</t>
  </si>
  <si>
    <t xml:space="preserve">Local Consultants </t>
  </si>
  <si>
    <t>International Experts</t>
  </si>
  <si>
    <t>2. Contracts</t>
  </si>
  <si>
    <t>PIU</t>
  </si>
  <si>
    <t>Evaluation</t>
  </si>
  <si>
    <t>PIKAP Component</t>
  </si>
  <si>
    <t>Partial self-help</t>
  </si>
  <si>
    <t>Village Houses</t>
  </si>
  <si>
    <t>Safer cities pilot initiatives- Grants</t>
  </si>
  <si>
    <t>Safer cities Diagnosis- Subcontract</t>
  </si>
  <si>
    <t xml:space="preserve">3. Training </t>
  </si>
  <si>
    <t>Design of ToT</t>
  </si>
  <si>
    <t>Conflict Mediation ToT (for 20 part in 3 municipalities) and for UNCT staff</t>
  </si>
  <si>
    <t>Technical Support to the replication of ToT in other 10 municipalities</t>
  </si>
  <si>
    <t>Training Monitoring and Field Supervision</t>
  </si>
  <si>
    <t>ToT</t>
  </si>
  <si>
    <t>Training cycles</t>
  </si>
  <si>
    <t>4. Transport</t>
  </si>
  <si>
    <t>Fuel and maintenance</t>
  </si>
  <si>
    <t>Transport</t>
  </si>
  <si>
    <t>5. Supplies and commodities</t>
  </si>
  <si>
    <t>Internet/ Communication</t>
  </si>
  <si>
    <t>Stationary</t>
  </si>
  <si>
    <t>Printing (communication material, manual)</t>
  </si>
  <si>
    <t>Office expenses</t>
  </si>
  <si>
    <t>Designing &amp; Printing (training material)</t>
  </si>
  <si>
    <t>Office Stationary</t>
  </si>
  <si>
    <t xml:space="preserve">6. Equipment </t>
  </si>
  <si>
    <t xml:space="preserve">Equipment </t>
  </si>
  <si>
    <t>IT equipment maintenance</t>
  </si>
  <si>
    <t>Staff computer</t>
  </si>
  <si>
    <t>7. Travel</t>
  </si>
  <si>
    <t>Staff travel</t>
  </si>
  <si>
    <t>Monitoring &amp; Evaluation Field visits</t>
  </si>
  <si>
    <t>International Mission</t>
  </si>
  <si>
    <t>Local Travel</t>
  </si>
  <si>
    <t>8.Miscellaneous</t>
  </si>
  <si>
    <t>Subtotal Programmable amount</t>
  </si>
  <si>
    <t>9. Agency management support 7%</t>
  </si>
  <si>
    <t>Total net budget by Agency</t>
  </si>
  <si>
    <t>AMS 7%</t>
  </si>
  <si>
    <t>Total agency</t>
  </si>
  <si>
    <t>Agency management support 7%</t>
  </si>
  <si>
    <t xml:space="preserve">Grand Total </t>
  </si>
  <si>
    <t>* Average 15 participants X 5 days training cycle</t>
  </si>
  <si>
    <t>Agency subtotal</t>
  </si>
  <si>
    <t xml:space="preserve">Publications/Communications </t>
  </si>
  <si>
    <t>PIU subtotal</t>
  </si>
  <si>
    <t>UNDP (including PIU)</t>
  </si>
  <si>
    <t>Agencies:</t>
  </si>
  <si>
    <t>Distribution in %</t>
  </si>
  <si>
    <t xml:space="preserve">NPO Youth (20%* 3 yrs) </t>
  </si>
  <si>
    <t>Programme Assistant (20 % * 3 yrs)</t>
  </si>
  <si>
    <t>Project Coordinator (GL7-UNOPS)</t>
  </si>
  <si>
    <t>Programme Assistant (GL6 -UNOPS)</t>
  </si>
  <si>
    <t>Legal Assistance</t>
  </si>
  <si>
    <t>Miscellaneous</t>
  </si>
  <si>
    <t>Total net budget decrease by Agency</t>
  </si>
  <si>
    <t xml:space="preserve">10. Grand Total </t>
  </si>
  <si>
    <t>Safer cities pilot initiatives- Grants - District centers</t>
  </si>
  <si>
    <t>Total</t>
  </si>
  <si>
    <t>Assessment</t>
  </si>
  <si>
    <t>Support to youth programmes and youth initiatives with capacity building of youth groups, peer educators etc.</t>
  </si>
  <si>
    <t>CORRECT DISTRIBUTION:</t>
  </si>
  <si>
    <t>Total Year 2</t>
  </si>
  <si>
    <t>Total Year 1</t>
  </si>
  <si>
    <t>Total Year 3</t>
  </si>
  <si>
    <t>Total Yr1</t>
  </si>
  <si>
    <t>Total Yr2</t>
  </si>
  <si>
    <t>Total Yr3</t>
  </si>
  <si>
    <t>Automation of DROK in Vranje</t>
  </si>
  <si>
    <t>Grants to CSOs for gender/inter ethic related projects</t>
  </si>
  <si>
    <t>Research/Mapping of CSOs and their needs in 13 municipalities</t>
  </si>
  <si>
    <t>Local Government training initiatives</t>
  </si>
  <si>
    <t>Consultants travel</t>
  </si>
  <si>
    <t>Contractual services-companies</t>
  </si>
  <si>
    <t>(Inter)National Experts</t>
  </si>
  <si>
    <t>Total Yr1+AMS</t>
  </si>
  <si>
    <t>Total Yr2+AMS</t>
  </si>
  <si>
    <t>Total Yr3+AMS</t>
  </si>
  <si>
    <t>Grand total by agency</t>
  </si>
  <si>
    <t>Total net AMS</t>
  </si>
  <si>
    <t>Grand Total Net AMS</t>
  </si>
  <si>
    <t>Grand TOTAL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</si>
</sst>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.000_);_(* \(#,##0.000\);_(* &quot;-&quot;??_);_(@_)"/>
    <numFmt numFmtId="167" formatCode="_(* #,##0.0000_);_(* \(#,##0.0000\);_(* &quot;-&quot;??_);_(@_)"/>
    <numFmt numFmtId="168" formatCode="_(* #,##0.0_);_(* \(#,##0.0\);_(* &quot;-&quot;??_);_(@_)"/>
    <numFmt numFmtId="169" formatCode="_(* #,##0_);_(* \(#,##0\);_(* &quot;-&quot;??_);_(@_)"/>
    <numFmt numFmtId="170" formatCode="0.0%"/>
    <numFmt numFmtId="171" formatCode="0.000%"/>
    <numFmt numFmtId="172" formatCode="_(* #,##0.000_);_(* \(#,##0.000\);_(* &quot;-&quot;???_);_(@_)"/>
    <numFmt numFmtId="173" formatCode="_(* #,##0.0000_);_(* \(#,##0.0000\);_(* &quot;-&quot;????_);_(@_)"/>
    <numFmt numFmtId="174" formatCode="_(* #,##0.00000_);_(* \(#,##0.00000\);_(* &quot;-&quot;?????_);_(@_)"/>
    <numFmt numFmtId="175" formatCode="#,##0.0"/>
    <numFmt numFmtId="176" formatCode="#,##0.000"/>
    <numFmt numFmtId="177" formatCode="#,##0.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sz val="11"/>
      <color indexed="4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8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medium"/>
      <right style="medium"/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9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4" fillId="0" borderId="0" xfId="0" applyFont="1" applyAlignment="1">
      <alignment/>
    </xf>
    <xf numFmtId="0" fontId="3" fillId="36" borderId="12" xfId="0" applyFont="1" applyFill="1" applyBorder="1" applyAlignment="1">
      <alignment/>
    </xf>
    <xf numFmtId="0" fontId="2" fillId="36" borderId="13" xfId="0" applyFont="1" applyFill="1" applyBorder="1" applyAlignment="1">
      <alignment horizontal="center" vertical="center"/>
    </xf>
    <xf numFmtId="4" fontId="3" fillId="37" borderId="12" xfId="0" applyNumberFormat="1" applyFont="1" applyFill="1" applyBorder="1" applyAlignment="1">
      <alignment/>
    </xf>
    <xf numFmtId="0" fontId="3" fillId="38" borderId="12" xfId="0" applyFont="1" applyFill="1" applyBorder="1" applyAlignment="1">
      <alignment/>
    </xf>
    <xf numFmtId="0" fontId="3" fillId="38" borderId="14" xfId="0" applyFont="1" applyFill="1" applyBorder="1" applyAlignment="1">
      <alignment/>
    </xf>
    <xf numFmtId="4" fontId="3" fillId="39" borderId="12" xfId="0" applyNumberFormat="1" applyFont="1" applyFill="1" applyBorder="1" applyAlignment="1">
      <alignment/>
    </xf>
    <xf numFmtId="0" fontId="2" fillId="37" borderId="12" xfId="0" applyFont="1" applyFill="1" applyBorder="1" applyAlignment="1">
      <alignment horizontal="center" vertical="center"/>
    </xf>
    <xf numFmtId="0" fontId="2" fillId="39" borderId="15" xfId="0" applyFont="1" applyFill="1" applyBorder="1" applyAlignment="1">
      <alignment horizontal="center" vertical="center"/>
    </xf>
    <xf numFmtId="4" fontId="3" fillId="37" borderId="12" xfId="0" applyNumberFormat="1" applyFont="1" applyFill="1" applyBorder="1" applyAlignment="1">
      <alignment wrapText="1"/>
    </xf>
    <xf numFmtId="0" fontId="3" fillId="38" borderId="12" xfId="0" applyFont="1" applyFill="1" applyBorder="1" applyAlignment="1">
      <alignment wrapText="1"/>
    </xf>
    <xf numFmtId="0" fontId="3" fillId="38" borderId="16" xfId="0" applyFont="1" applyFill="1" applyBorder="1" applyAlignment="1">
      <alignment wrapText="1"/>
    </xf>
    <xf numFmtId="4" fontId="3" fillId="35" borderId="12" xfId="0" applyNumberFormat="1" applyFont="1" applyFill="1" applyBorder="1" applyAlignment="1">
      <alignment/>
    </xf>
    <xf numFmtId="0" fontId="2" fillId="35" borderId="13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/>
    </xf>
    <xf numFmtId="0" fontId="2" fillId="38" borderId="15" xfId="0" applyFont="1" applyFill="1" applyBorder="1" applyAlignment="1">
      <alignment horizontal="center" vertical="center"/>
    </xf>
    <xf numFmtId="0" fontId="3" fillId="38" borderId="15" xfId="0" applyFont="1" applyFill="1" applyBorder="1" applyAlignment="1">
      <alignment/>
    </xf>
    <xf numFmtId="4" fontId="3" fillId="35" borderId="12" xfId="0" applyNumberFormat="1" applyFont="1" applyFill="1" applyBorder="1" applyAlignment="1">
      <alignment/>
    </xf>
    <xf numFmtId="0" fontId="2" fillId="38" borderId="12" xfId="0" applyFont="1" applyFill="1" applyBorder="1" applyAlignment="1">
      <alignment horizontal="center" vertical="center"/>
    </xf>
    <xf numFmtId="4" fontId="3" fillId="38" borderId="16" xfId="0" applyNumberFormat="1" applyFont="1" applyFill="1" applyBorder="1" applyAlignment="1">
      <alignment/>
    </xf>
    <xf numFmtId="0" fontId="3" fillId="39" borderId="12" xfId="0" applyFont="1" applyFill="1" applyBorder="1" applyAlignment="1">
      <alignment wrapText="1"/>
    </xf>
    <xf numFmtId="0" fontId="7" fillId="0" borderId="10" xfId="0" applyFont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18" xfId="0" applyFont="1" applyBorder="1" applyAlignment="1">
      <alignment vertic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19" xfId="0" applyBorder="1" applyAlignment="1">
      <alignment/>
    </xf>
    <xf numFmtId="0" fontId="3" fillId="0" borderId="19" xfId="0" applyNumberFormat="1" applyFont="1" applyBorder="1" applyAlignment="1">
      <alignment/>
    </xf>
    <xf numFmtId="0" fontId="2" fillId="33" borderId="17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2" fillId="33" borderId="17" xfId="0" applyNumberFormat="1" applyFont="1" applyFill="1" applyBorder="1" applyAlignment="1">
      <alignment/>
    </xf>
    <xf numFmtId="164" fontId="0" fillId="0" borderId="0" xfId="42" applyNumberFormat="1" applyFont="1" applyAlignment="1">
      <alignment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/>
    </xf>
    <xf numFmtId="9" fontId="3" fillId="0" borderId="12" xfId="59" applyFont="1" applyBorder="1" applyAlignment="1">
      <alignment/>
    </xf>
    <xf numFmtId="165" fontId="3" fillId="0" borderId="12" xfId="42" applyNumberFormat="1" applyFont="1" applyBorder="1" applyAlignment="1">
      <alignment/>
    </xf>
    <xf numFmtId="165" fontId="2" fillId="0" borderId="12" xfId="42" applyNumberFormat="1" applyFont="1" applyBorder="1" applyAlignment="1">
      <alignment/>
    </xf>
    <xf numFmtId="0" fontId="2" fillId="40" borderId="12" xfId="0" applyFont="1" applyFill="1" applyBorder="1" applyAlignment="1">
      <alignment/>
    </xf>
    <xf numFmtId="9" fontId="3" fillId="40" borderId="12" xfId="59" applyFont="1" applyFill="1" applyBorder="1" applyAlignment="1">
      <alignment/>
    </xf>
    <xf numFmtId="3" fontId="2" fillId="40" borderId="12" xfId="0" applyNumberFormat="1" applyFont="1" applyFill="1" applyBorder="1" applyAlignment="1">
      <alignment/>
    </xf>
    <xf numFmtId="165" fontId="3" fillId="40" borderId="12" xfId="42" applyNumberFormat="1" applyFont="1" applyFill="1" applyBorder="1" applyAlignment="1">
      <alignment/>
    </xf>
    <xf numFmtId="165" fontId="2" fillId="40" borderId="12" xfId="42" applyNumberFormat="1" applyFont="1" applyFill="1" applyBorder="1" applyAlignment="1">
      <alignment/>
    </xf>
    <xf numFmtId="0" fontId="0" fillId="0" borderId="0" xfId="0" applyFill="1" applyAlignment="1">
      <alignment/>
    </xf>
    <xf numFmtId="9" fontId="6" fillId="0" borderId="19" xfId="0" applyNumberFormat="1" applyFont="1" applyFill="1" applyBorder="1" applyAlignment="1">
      <alignment/>
    </xf>
    <xf numFmtId="0" fontId="3" fillId="0" borderId="0" xfId="0" applyFont="1" applyAlignment="1">
      <alignment/>
    </xf>
    <xf numFmtId="164" fontId="3" fillId="0" borderId="0" xfId="42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" fillId="39" borderId="12" xfId="0" applyFont="1" applyFill="1" applyBorder="1" applyAlignment="1">
      <alignment horizontal="center" vertical="center"/>
    </xf>
    <xf numFmtId="0" fontId="2" fillId="38" borderId="20" xfId="0" applyFont="1" applyFill="1" applyBorder="1" applyAlignment="1">
      <alignment horizontal="center" vertical="center"/>
    </xf>
    <xf numFmtId="0" fontId="2" fillId="37" borderId="2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2" fillId="33" borderId="22" xfId="0" applyFont="1" applyFill="1" applyBorder="1" applyAlignment="1">
      <alignment/>
    </xf>
    <xf numFmtId="0" fontId="0" fillId="0" borderId="0" xfId="0" applyAlignment="1">
      <alignment/>
    </xf>
    <xf numFmtId="0" fontId="2" fillId="35" borderId="15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/>
    </xf>
    <xf numFmtId="0" fontId="2" fillId="37" borderId="15" xfId="0" applyFont="1" applyFill="1" applyBorder="1" applyAlignment="1">
      <alignment horizontal="center" vertical="center"/>
    </xf>
    <xf numFmtId="4" fontId="3" fillId="37" borderId="15" xfId="0" applyNumberFormat="1" applyFont="1" applyFill="1" applyBorder="1" applyAlignment="1">
      <alignment/>
    </xf>
    <xf numFmtId="0" fontId="3" fillId="38" borderId="13" xfId="0" applyFont="1" applyFill="1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38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39" borderId="12" xfId="0" applyFont="1" applyFill="1" applyBorder="1" applyAlignment="1">
      <alignment/>
    </xf>
    <xf numFmtId="0" fontId="0" fillId="0" borderId="10" xfId="0" applyBorder="1" applyAlignment="1">
      <alignment/>
    </xf>
    <xf numFmtId="0" fontId="2" fillId="35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/>
    </xf>
    <xf numFmtId="0" fontId="2" fillId="36" borderId="11" xfId="0" applyFont="1" applyFill="1" applyBorder="1" applyAlignment="1">
      <alignment horizontal="center" vertical="center"/>
    </xf>
    <xf numFmtId="0" fontId="0" fillId="36" borderId="11" xfId="0" applyFill="1" applyBorder="1" applyAlignment="1">
      <alignment/>
    </xf>
    <xf numFmtId="4" fontId="3" fillId="37" borderId="20" xfId="0" applyNumberFormat="1" applyFont="1" applyFill="1" applyBorder="1" applyAlignment="1">
      <alignment/>
    </xf>
    <xf numFmtId="0" fontId="2" fillId="39" borderId="0" xfId="0" applyFont="1" applyFill="1" applyBorder="1" applyAlignment="1">
      <alignment horizontal="center" vertical="center"/>
    </xf>
    <xf numFmtId="0" fontId="0" fillId="39" borderId="0" xfId="0" applyFill="1" applyBorder="1" applyAlignment="1">
      <alignment/>
    </xf>
    <xf numFmtId="3" fontId="50" fillId="0" borderId="28" xfId="0" applyNumberFormat="1" applyFont="1" applyBorder="1" applyAlignment="1">
      <alignment/>
    </xf>
    <xf numFmtId="3" fontId="51" fillId="0" borderId="28" xfId="0" applyNumberFormat="1" applyFont="1" applyFill="1" applyBorder="1" applyAlignment="1">
      <alignment/>
    </xf>
    <xf numFmtId="3" fontId="51" fillId="33" borderId="29" xfId="0" applyNumberFormat="1" applyFont="1" applyFill="1" applyBorder="1" applyAlignment="1">
      <alignment/>
    </xf>
    <xf numFmtId="3" fontId="49" fillId="0" borderId="0" xfId="0" applyNumberFormat="1" applyFont="1" applyAlignment="1">
      <alignment/>
    </xf>
    <xf numFmtId="0" fontId="49" fillId="0" borderId="0" xfId="0" applyFont="1" applyAlignment="1">
      <alignment/>
    </xf>
    <xf numFmtId="0" fontId="2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/>
    </xf>
    <xf numFmtId="0" fontId="2" fillId="40" borderId="30" xfId="0" applyFont="1" applyFill="1" applyBorder="1" applyAlignment="1">
      <alignment/>
    </xf>
    <xf numFmtId="9" fontId="3" fillId="40" borderId="30" xfId="59" applyFont="1" applyFill="1" applyBorder="1" applyAlignment="1">
      <alignment/>
    </xf>
    <xf numFmtId="3" fontId="2" fillId="40" borderId="30" xfId="0" applyNumberFormat="1" applyFont="1" applyFill="1" applyBorder="1" applyAlignment="1">
      <alignment/>
    </xf>
    <xf numFmtId="165" fontId="3" fillId="40" borderId="30" xfId="42" applyNumberFormat="1" applyFont="1" applyFill="1" applyBorder="1" applyAlignment="1">
      <alignment/>
    </xf>
    <xf numFmtId="165" fontId="2" fillId="40" borderId="30" xfId="42" applyNumberFormat="1" applyFont="1" applyFill="1" applyBorder="1" applyAlignment="1">
      <alignment/>
    </xf>
    <xf numFmtId="164" fontId="3" fillId="0" borderId="12" xfId="42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 wrapText="1"/>
    </xf>
    <xf numFmtId="9" fontId="3" fillId="0" borderId="12" xfId="59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0" fontId="2" fillId="41" borderId="12" xfId="0" applyFont="1" applyFill="1" applyBorder="1" applyAlignment="1">
      <alignment/>
    </xf>
    <xf numFmtId="9" fontId="3" fillId="41" borderId="12" xfId="59" applyFont="1" applyFill="1" applyBorder="1" applyAlignment="1">
      <alignment/>
    </xf>
    <xf numFmtId="3" fontId="2" fillId="41" borderId="12" xfId="0" applyNumberFormat="1" applyFont="1" applyFill="1" applyBorder="1" applyAlignment="1">
      <alignment/>
    </xf>
    <xf numFmtId="165" fontId="3" fillId="41" borderId="12" xfId="42" applyNumberFormat="1" applyFont="1" applyFill="1" applyBorder="1" applyAlignment="1">
      <alignment/>
    </xf>
    <xf numFmtId="165" fontId="2" fillId="41" borderId="12" xfId="42" applyNumberFormat="1" applyFont="1" applyFill="1" applyBorder="1" applyAlignment="1">
      <alignment/>
    </xf>
    <xf numFmtId="0" fontId="3" fillId="36" borderId="12" xfId="0" applyFont="1" applyFill="1" applyBorder="1" applyAlignment="1">
      <alignment wrapText="1"/>
    </xf>
    <xf numFmtId="0" fontId="0" fillId="0" borderId="31" xfId="0" applyBorder="1" applyAlignment="1">
      <alignment/>
    </xf>
    <xf numFmtId="169" fontId="52" fillId="0" borderId="0" xfId="42" applyNumberFormat="1" applyFont="1" applyAlignment="1">
      <alignment/>
    </xf>
    <xf numFmtId="43" fontId="53" fillId="0" borderId="0" xfId="42" applyFont="1" applyAlignment="1">
      <alignment/>
    </xf>
    <xf numFmtId="43" fontId="0" fillId="0" borderId="0" xfId="0" applyNumberFormat="1" applyAlignment="1">
      <alignment/>
    </xf>
    <xf numFmtId="170" fontId="0" fillId="0" borderId="0" xfId="59" applyNumberFormat="1" applyFont="1" applyAlignment="1">
      <alignment/>
    </xf>
    <xf numFmtId="0" fontId="2" fillId="41" borderId="30" xfId="0" applyFont="1" applyFill="1" applyBorder="1" applyAlignment="1">
      <alignment/>
    </xf>
    <xf numFmtId="9" fontId="3" fillId="41" borderId="30" xfId="59" applyFont="1" applyFill="1" applyBorder="1" applyAlignment="1">
      <alignment/>
    </xf>
    <xf numFmtId="3" fontId="2" fillId="41" borderId="30" xfId="0" applyNumberFormat="1" applyFont="1" applyFill="1" applyBorder="1" applyAlignment="1">
      <alignment/>
    </xf>
    <xf numFmtId="165" fontId="3" fillId="41" borderId="30" xfId="42" applyNumberFormat="1" applyFont="1" applyFill="1" applyBorder="1" applyAlignment="1">
      <alignment/>
    </xf>
    <xf numFmtId="165" fontId="2" fillId="41" borderId="30" xfId="42" applyNumberFormat="1" applyFont="1" applyFill="1" applyBorder="1" applyAlignment="1">
      <alignment/>
    </xf>
    <xf numFmtId="0" fontId="2" fillId="0" borderId="12" xfId="0" applyFont="1" applyBorder="1" applyAlignment="1">
      <alignment horizontal="center" wrapText="1"/>
    </xf>
    <xf numFmtId="9" fontId="3" fillId="0" borderId="14" xfId="59" applyFont="1" applyBorder="1" applyAlignment="1">
      <alignment/>
    </xf>
    <xf numFmtId="9" fontId="3" fillId="40" borderId="14" xfId="59" applyFont="1" applyFill="1" applyBorder="1" applyAlignment="1">
      <alignment/>
    </xf>
    <xf numFmtId="9" fontId="3" fillId="40" borderId="32" xfId="59" applyFont="1" applyFill="1" applyBorder="1" applyAlignment="1">
      <alignment/>
    </xf>
    <xf numFmtId="43" fontId="0" fillId="0" borderId="12" xfId="0" applyNumberFormat="1" applyBorder="1" applyAlignment="1">
      <alignment/>
    </xf>
    <xf numFmtId="43" fontId="49" fillId="0" borderId="12" xfId="0" applyNumberFormat="1" applyFont="1" applyBorder="1" applyAlignment="1">
      <alignment/>
    </xf>
    <xf numFmtId="9" fontId="0" fillId="0" borderId="12" xfId="0" applyNumberFormat="1" applyBorder="1" applyAlignment="1">
      <alignment/>
    </xf>
    <xf numFmtId="3" fontId="6" fillId="0" borderId="28" xfId="0" applyNumberFormat="1" applyFont="1" applyBorder="1" applyAlignment="1">
      <alignment/>
    </xf>
    <xf numFmtId="0" fontId="53" fillId="0" borderId="0" xfId="0" applyFont="1" applyAlignment="1">
      <alignment/>
    </xf>
    <xf numFmtId="4" fontId="3" fillId="36" borderId="12" xfId="0" applyNumberFormat="1" applyFont="1" applyFill="1" applyBorder="1" applyAlignment="1">
      <alignment wrapText="1"/>
    </xf>
    <xf numFmtId="169" fontId="0" fillId="0" borderId="0" xfId="42" applyNumberFormat="1" applyFont="1" applyAlignment="1">
      <alignment/>
    </xf>
    <xf numFmtId="0" fontId="8" fillId="39" borderId="15" xfId="0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3" fontId="2" fillId="33" borderId="29" xfId="0" applyNumberFormat="1" applyFont="1" applyFill="1" applyBorder="1" applyAlignment="1">
      <alignment/>
    </xf>
    <xf numFmtId="3" fontId="53" fillId="35" borderId="11" xfId="0" applyNumberFormat="1" applyFont="1" applyFill="1" applyBorder="1" applyAlignment="1">
      <alignment/>
    </xf>
    <xf numFmtId="3" fontId="53" fillId="34" borderId="11" xfId="0" applyNumberFormat="1" applyFont="1" applyFill="1" applyBorder="1" applyAlignment="1">
      <alignment/>
    </xf>
    <xf numFmtId="0" fontId="53" fillId="34" borderId="11" xfId="0" applyNumberFormat="1" applyFont="1" applyFill="1" applyBorder="1" applyAlignment="1">
      <alignment/>
    </xf>
    <xf numFmtId="3" fontId="53" fillId="36" borderId="11" xfId="0" applyNumberFormat="1" applyFont="1" applyFill="1" applyBorder="1" applyAlignment="1">
      <alignment/>
    </xf>
    <xf numFmtId="3" fontId="53" fillId="37" borderId="20" xfId="0" applyNumberFormat="1" applyFont="1" applyFill="1" applyBorder="1" applyAlignment="1">
      <alignment/>
    </xf>
    <xf numFmtId="3" fontId="53" fillId="39" borderId="0" xfId="0" applyNumberFormat="1" applyFont="1" applyFill="1" applyBorder="1" applyAlignment="1">
      <alignment/>
    </xf>
    <xf numFmtId="0" fontId="53" fillId="39" borderId="0" xfId="0" applyNumberFormat="1" applyFont="1" applyFill="1" applyBorder="1" applyAlignment="1">
      <alignment/>
    </xf>
    <xf numFmtId="3" fontId="50" fillId="0" borderId="17" xfId="0" applyNumberFormat="1" applyFont="1" applyFill="1" applyBorder="1" applyAlignment="1">
      <alignment/>
    </xf>
    <xf numFmtId="0" fontId="50" fillId="0" borderId="17" xfId="0" applyNumberFormat="1" applyFont="1" applyFill="1" applyBorder="1" applyAlignment="1">
      <alignment/>
    </xf>
    <xf numFmtId="3" fontId="49" fillId="0" borderId="19" xfId="0" applyNumberFormat="1" applyFont="1" applyBorder="1" applyAlignment="1">
      <alignment/>
    </xf>
    <xf numFmtId="0" fontId="53" fillId="0" borderId="19" xfId="0" applyNumberFormat="1" applyFont="1" applyBorder="1" applyAlignment="1">
      <alignment/>
    </xf>
    <xf numFmtId="0" fontId="54" fillId="33" borderId="17" xfId="0" applyFont="1" applyFill="1" applyBorder="1" applyAlignment="1">
      <alignment/>
    </xf>
    <xf numFmtId="0" fontId="51" fillId="33" borderId="17" xfId="0" applyNumberFormat="1" applyFont="1" applyFill="1" applyBorder="1" applyAlignment="1">
      <alignment/>
    </xf>
    <xf numFmtId="169" fontId="49" fillId="0" borderId="0" xfId="0" applyNumberFormat="1" applyFont="1" applyAlignment="1">
      <alignment/>
    </xf>
    <xf numFmtId="164" fontId="53" fillId="0" borderId="0" xfId="42" applyNumberFormat="1" applyFont="1" applyAlignment="1">
      <alignment/>
    </xf>
    <xf numFmtId="3" fontId="51" fillId="0" borderId="0" xfId="0" applyNumberFormat="1" applyFont="1" applyAlignment="1">
      <alignment/>
    </xf>
    <xf numFmtId="0" fontId="53" fillId="0" borderId="0" xfId="0" applyNumberFormat="1" applyFont="1" applyAlignment="1">
      <alignment/>
    </xf>
    <xf numFmtId="0" fontId="2" fillId="0" borderId="12" xfId="0" applyFont="1" applyFill="1" applyBorder="1" applyAlignment="1">
      <alignment/>
    </xf>
    <xf numFmtId="9" fontId="3" fillId="0" borderId="12" xfId="59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30" xfId="0" applyFont="1" applyFill="1" applyBorder="1" applyAlignment="1">
      <alignment/>
    </xf>
    <xf numFmtId="9" fontId="3" fillId="0" borderId="30" xfId="59" applyFont="1" applyFill="1" applyBorder="1" applyAlignment="1">
      <alignment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3" fillId="35" borderId="12" xfId="0" applyNumberFormat="1" applyFont="1" applyFill="1" applyBorder="1" applyAlignment="1">
      <alignment/>
    </xf>
    <xf numFmtId="3" fontId="3" fillId="35" borderId="34" xfId="0" applyNumberFormat="1" applyFont="1" applyFill="1" applyBorder="1" applyAlignment="1">
      <alignment horizontal="right"/>
    </xf>
    <xf numFmtId="3" fontId="3" fillId="35" borderId="12" xfId="0" applyNumberFormat="1" applyFont="1" applyFill="1" applyBorder="1" applyAlignment="1">
      <alignment/>
    </xf>
    <xf numFmtId="3" fontId="3" fillId="35" borderId="34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0" fontId="3" fillId="35" borderId="11" xfId="0" applyNumberFormat="1" applyFont="1" applyFill="1" applyBorder="1" applyAlignment="1">
      <alignment/>
    </xf>
    <xf numFmtId="3" fontId="2" fillId="35" borderId="33" xfId="0" applyNumberFormat="1" applyFont="1" applyFill="1" applyBorder="1" applyAlignment="1">
      <alignment/>
    </xf>
    <xf numFmtId="3" fontId="3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3" fontId="3" fillId="34" borderId="34" xfId="0" applyNumberFormat="1" applyFont="1" applyFill="1" applyBorder="1" applyAlignment="1">
      <alignment horizontal="right"/>
    </xf>
    <xf numFmtId="3" fontId="3" fillId="34" borderId="11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/>
    </xf>
    <xf numFmtId="3" fontId="2" fillId="34" borderId="33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165" fontId="3" fillId="0" borderId="12" xfId="42" applyNumberFormat="1" applyFont="1" applyFill="1" applyBorder="1" applyAlignment="1">
      <alignment/>
    </xf>
    <xf numFmtId="165" fontId="2" fillId="0" borderId="12" xfId="42" applyNumberFormat="1" applyFont="1" applyFill="1" applyBorder="1" applyAlignment="1">
      <alignment/>
    </xf>
    <xf numFmtId="0" fontId="31" fillId="0" borderId="0" xfId="0" applyFont="1" applyFill="1" applyAlignment="1">
      <alignment/>
    </xf>
    <xf numFmtId="10" fontId="6" fillId="0" borderId="0" xfId="0" applyNumberFormat="1" applyFont="1" applyAlignment="1">
      <alignment/>
    </xf>
    <xf numFmtId="9" fontId="0" fillId="40" borderId="12" xfId="59" applyNumberFormat="1" applyFont="1" applyFill="1" applyBorder="1" applyAlignment="1">
      <alignment/>
    </xf>
    <xf numFmtId="3" fontId="3" fillId="38" borderId="25" xfId="0" applyNumberFormat="1" applyFont="1" applyFill="1" applyBorder="1" applyAlignment="1">
      <alignment/>
    </xf>
    <xf numFmtId="3" fontId="3" fillId="38" borderId="35" xfId="0" applyNumberFormat="1" applyFont="1" applyFill="1" applyBorder="1" applyAlignment="1">
      <alignment/>
    </xf>
    <xf numFmtId="3" fontId="3" fillId="38" borderId="34" xfId="0" applyNumberFormat="1" applyFont="1" applyFill="1" applyBorder="1" applyAlignment="1">
      <alignment/>
    </xf>
    <xf numFmtId="3" fontId="3" fillId="38" borderId="12" xfId="0" applyNumberFormat="1" applyFont="1" applyFill="1" applyBorder="1" applyAlignment="1">
      <alignment/>
    </xf>
    <xf numFmtId="3" fontId="3" fillId="38" borderId="13" xfId="0" applyNumberFormat="1" applyFont="1" applyFill="1" applyBorder="1" applyAlignment="1">
      <alignment/>
    </xf>
    <xf numFmtId="0" fontId="3" fillId="38" borderId="13" xfId="0" applyNumberFormat="1" applyFont="1" applyFill="1" applyBorder="1" applyAlignment="1">
      <alignment/>
    </xf>
    <xf numFmtId="3" fontId="3" fillId="38" borderId="36" xfId="0" applyNumberFormat="1" applyFont="1" applyFill="1" applyBorder="1" applyAlignment="1">
      <alignment/>
    </xf>
    <xf numFmtId="3" fontId="3" fillId="38" borderId="15" xfId="0" applyNumberFormat="1" applyFont="1" applyFill="1" applyBorder="1" applyAlignment="1">
      <alignment/>
    </xf>
    <xf numFmtId="0" fontId="3" fillId="38" borderId="15" xfId="0" applyNumberFormat="1" applyFont="1" applyFill="1" applyBorder="1" applyAlignment="1">
      <alignment/>
    </xf>
    <xf numFmtId="3" fontId="3" fillId="38" borderId="37" xfId="0" applyNumberFormat="1" applyFont="1" applyFill="1" applyBorder="1" applyAlignment="1">
      <alignment/>
    </xf>
    <xf numFmtId="3" fontId="3" fillId="39" borderId="12" xfId="0" applyNumberFormat="1" applyFont="1" applyFill="1" applyBorder="1" applyAlignment="1">
      <alignment/>
    </xf>
    <xf numFmtId="0" fontId="3" fillId="39" borderId="12" xfId="0" applyNumberFormat="1" applyFont="1" applyFill="1" applyBorder="1" applyAlignment="1">
      <alignment/>
    </xf>
    <xf numFmtId="3" fontId="3" fillId="39" borderId="16" xfId="0" applyNumberFormat="1" applyFont="1" applyFill="1" applyBorder="1" applyAlignment="1">
      <alignment/>
    </xf>
    <xf numFmtId="4" fontId="3" fillId="39" borderId="13" xfId="0" applyNumberFormat="1" applyFont="1" applyFill="1" applyBorder="1" applyAlignment="1">
      <alignment/>
    </xf>
    <xf numFmtId="3" fontId="3" fillId="39" borderId="13" xfId="0" applyNumberFormat="1" applyFont="1" applyFill="1" applyBorder="1" applyAlignment="1">
      <alignment/>
    </xf>
    <xf numFmtId="0" fontId="3" fillId="39" borderId="13" xfId="0" applyNumberFormat="1" applyFont="1" applyFill="1" applyBorder="1" applyAlignment="1">
      <alignment/>
    </xf>
    <xf numFmtId="0" fontId="0" fillId="38" borderId="38" xfId="0" applyFill="1" applyBorder="1" applyAlignment="1">
      <alignment/>
    </xf>
    <xf numFmtId="4" fontId="3" fillId="39" borderId="15" xfId="0" applyNumberFormat="1" applyFont="1" applyFill="1" applyBorder="1" applyAlignment="1">
      <alignment/>
    </xf>
    <xf numFmtId="3" fontId="3" fillId="39" borderId="15" xfId="0" applyNumberFormat="1" applyFont="1" applyFill="1" applyBorder="1" applyAlignment="1">
      <alignment/>
    </xf>
    <xf numFmtId="0" fontId="3" fillId="39" borderId="15" xfId="0" applyNumberFormat="1" applyFont="1" applyFill="1" applyBorder="1" applyAlignment="1">
      <alignment/>
    </xf>
    <xf numFmtId="3" fontId="2" fillId="39" borderId="0" xfId="0" applyNumberFormat="1" applyFont="1" applyFill="1" applyBorder="1" applyAlignment="1">
      <alignment/>
    </xf>
    <xf numFmtId="3" fontId="2" fillId="38" borderId="11" xfId="0" applyNumberFormat="1" applyFont="1" applyFill="1" applyBorder="1" applyAlignment="1">
      <alignment/>
    </xf>
    <xf numFmtId="3" fontId="3" fillId="37" borderId="12" xfId="0" applyNumberFormat="1" applyFont="1" applyFill="1" applyBorder="1" applyAlignment="1">
      <alignment/>
    </xf>
    <xf numFmtId="0" fontId="3" fillId="37" borderId="12" xfId="0" applyNumberFormat="1" applyFont="1" applyFill="1" applyBorder="1" applyAlignment="1">
      <alignment/>
    </xf>
    <xf numFmtId="3" fontId="3" fillId="37" borderId="34" xfId="0" applyNumberFormat="1" applyFont="1" applyFill="1" applyBorder="1" applyAlignment="1">
      <alignment/>
    </xf>
    <xf numFmtId="3" fontId="3" fillId="37" borderId="15" xfId="0" applyNumberFormat="1" applyFont="1" applyFill="1" applyBorder="1" applyAlignment="1">
      <alignment/>
    </xf>
    <xf numFmtId="0" fontId="3" fillId="37" borderId="15" xfId="0" applyNumberFormat="1" applyFont="1" applyFill="1" applyBorder="1" applyAlignment="1">
      <alignment/>
    </xf>
    <xf numFmtId="3" fontId="3" fillId="37" borderId="20" xfId="0" applyNumberFormat="1" applyFont="1" applyFill="1" applyBorder="1" applyAlignment="1">
      <alignment/>
    </xf>
    <xf numFmtId="0" fontId="3" fillId="37" borderId="38" xfId="0" applyNumberFormat="1" applyFont="1" applyFill="1" applyBorder="1" applyAlignment="1">
      <alignment/>
    </xf>
    <xf numFmtId="3" fontId="2" fillId="37" borderId="39" xfId="0" applyNumberFormat="1" applyFon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165" fontId="3" fillId="0" borderId="30" xfId="42" applyNumberFormat="1" applyFont="1" applyFill="1" applyBorder="1" applyAlignment="1">
      <alignment/>
    </xf>
    <xf numFmtId="165" fontId="2" fillId="0" borderId="30" xfId="42" applyNumberFormat="1" applyFont="1" applyFill="1" applyBorder="1" applyAlignment="1">
      <alignment/>
    </xf>
    <xf numFmtId="0" fontId="49" fillId="0" borderId="40" xfId="0" applyFont="1" applyBorder="1" applyAlignment="1">
      <alignment/>
    </xf>
    <xf numFmtId="0" fontId="3" fillId="39" borderId="13" xfId="0" applyFont="1" applyFill="1" applyBorder="1" applyAlignment="1">
      <alignment wrapText="1"/>
    </xf>
    <xf numFmtId="3" fontId="3" fillId="39" borderId="34" xfId="0" applyNumberFormat="1" applyFont="1" applyFill="1" applyBorder="1" applyAlignment="1">
      <alignment/>
    </xf>
    <xf numFmtId="0" fontId="3" fillId="39" borderId="12" xfId="42" applyNumberFormat="1" applyFont="1" applyFill="1" applyBorder="1" applyAlignment="1">
      <alignment/>
    </xf>
    <xf numFmtId="3" fontId="3" fillId="39" borderId="0" xfId="0" applyNumberFormat="1" applyFont="1" applyFill="1" applyBorder="1" applyAlignment="1">
      <alignment/>
    </xf>
    <xf numFmtId="0" fontId="3" fillId="39" borderId="0" xfId="0" applyNumberFormat="1" applyFont="1" applyFill="1" applyBorder="1" applyAlignment="1">
      <alignment/>
    </xf>
    <xf numFmtId="3" fontId="3" fillId="39" borderId="41" xfId="0" applyNumberFormat="1" applyFont="1" applyFill="1" applyBorder="1" applyAlignment="1">
      <alignment/>
    </xf>
    <xf numFmtId="3" fontId="31" fillId="0" borderId="0" xfId="0" applyNumberFormat="1" applyFont="1" applyAlignment="1">
      <alignment/>
    </xf>
    <xf numFmtId="0" fontId="3" fillId="37" borderId="20" xfId="0" applyNumberFormat="1" applyFont="1" applyFill="1" applyBorder="1" applyAlignment="1">
      <alignment/>
    </xf>
    <xf numFmtId="3" fontId="3" fillId="38" borderId="42" xfId="0" applyNumberFormat="1" applyFont="1" applyFill="1" applyBorder="1" applyAlignment="1">
      <alignment/>
    </xf>
    <xf numFmtId="3" fontId="3" fillId="38" borderId="14" xfId="0" applyNumberFormat="1" applyFont="1" applyFill="1" applyBorder="1" applyAlignment="1">
      <alignment/>
    </xf>
    <xf numFmtId="3" fontId="3" fillId="38" borderId="43" xfId="0" applyNumberFormat="1" applyFont="1" applyFill="1" applyBorder="1" applyAlignment="1">
      <alignment/>
    </xf>
    <xf numFmtId="3" fontId="3" fillId="38" borderId="44" xfId="0" applyNumberFormat="1" applyFont="1" applyFill="1" applyBorder="1" applyAlignment="1">
      <alignment/>
    </xf>
    <xf numFmtId="3" fontId="2" fillId="38" borderId="45" xfId="0" applyNumberFormat="1" applyFont="1" applyFill="1" applyBorder="1" applyAlignment="1">
      <alignment/>
    </xf>
    <xf numFmtId="3" fontId="3" fillId="38" borderId="46" xfId="0" applyNumberFormat="1" applyFont="1" applyFill="1" applyBorder="1" applyAlignment="1">
      <alignment/>
    </xf>
    <xf numFmtId="3" fontId="3" fillId="38" borderId="23" xfId="0" applyNumberFormat="1" applyFont="1" applyFill="1" applyBorder="1" applyAlignment="1">
      <alignment/>
    </xf>
    <xf numFmtId="3" fontId="3" fillId="38" borderId="27" xfId="0" applyNumberFormat="1" applyFont="1" applyFill="1" applyBorder="1" applyAlignment="1">
      <alignment/>
    </xf>
    <xf numFmtId="3" fontId="3" fillId="38" borderId="31" xfId="0" applyNumberFormat="1" applyFont="1" applyFill="1" applyBorder="1" applyAlignment="1">
      <alignment/>
    </xf>
    <xf numFmtId="0" fontId="2" fillId="39" borderId="12" xfId="0" applyFont="1" applyFill="1" applyBorder="1" applyAlignment="1">
      <alignment horizontal="center" vertical="center"/>
    </xf>
    <xf numFmtId="0" fontId="2" fillId="37" borderId="20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0" fontId="2" fillId="38" borderId="47" xfId="0" applyFont="1" applyFill="1" applyBorder="1" applyAlignment="1">
      <alignment horizontal="center" vertical="center"/>
    </xf>
    <xf numFmtId="0" fontId="2" fillId="38" borderId="20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  <xf numFmtId="0" fontId="2" fillId="38" borderId="12" xfId="0" applyFont="1" applyFill="1" applyBorder="1" applyAlignment="1">
      <alignment horizontal="center" vertical="center"/>
    </xf>
    <xf numFmtId="0" fontId="2" fillId="38" borderId="16" xfId="0" applyFont="1" applyFill="1" applyBorder="1" applyAlignment="1">
      <alignment horizontal="center" vertical="center"/>
    </xf>
    <xf numFmtId="0" fontId="2" fillId="39" borderId="47" xfId="0" applyFont="1" applyFill="1" applyBorder="1" applyAlignment="1">
      <alignment horizontal="center" vertical="center"/>
    </xf>
    <xf numFmtId="0" fontId="2" fillId="39" borderId="2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center" vertical="center"/>
    </xf>
    <xf numFmtId="3" fontId="3" fillId="36" borderId="12" xfId="0" applyNumberFormat="1" applyFont="1" applyFill="1" applyBorder="1" applyAlignment="1">
      <alignment/>
    </xf>
    <xf numFmtId="0" fontId="3" fillId="36" borderId="12" xfId="0" applyNumberFormat="1" applyFont="1" applyFill="1" applyBorder="1" applyAlignment="1">
      <alignment/>
    </xf>
    <xf numFmtId="3" fontId="3" fillId="36" borderId="34" xfId="0" applyNumberFormat="1" applyFont="1" applyFill="1" applyBorder="1" applyAlignment="1">
      <alignment horizontal="right"/>
    </xf>
    <xf numFmtId="3" fontId="3" fillId="36" borderId="11" xfId="0" applyNumberFormat="1" applyFont="1" applyFill="1" applyBorder="1" applyAlignment="1">
      <alignment/>
    </xf>
    <xf numFmtId="0" fontId="3" fillId="36" borderId="11" xfId="0" applyNumberFormat="1" applyFont="1" applyFill="1" applyBorder="1" applyAlignment="1">
      <alignment/>
    </xf>
    <xf numFmtId="3" fontId="2" fillId="36" borderId="33" xfId="0" applyNumberFormat="1" applyFont="1" applyFill="1" applyBorder="1" applyAlignment="1">
      <alignment/>
    </xf>
    <xf numFmtId="0" fontId="31" fillId="0" borderId="21" xfId="0" applyFont="1" applyBorder="1" applyAlignment="1">
      <alignment/>
    </xf>
    <xf numFmtId="0" fontId="31" fillId="0" borderId="0" xfId="0" applyFont="1" applyAlignment="1">
      <alignment/>
    </xf>
    <xf numFmtId="0" fontId="31" fillId="0" borderId="27" xfId="0" applyFont="1" applyBorder="1" applyAlignment="1">
      <alignment/>
    </xf>
    <xf numFmtId="3" fontId="6" fillId="0" borderId="29" xfId="0" applyNumberFormat="1" applyFont="1" applyFill="1" applyBorder="1" applyAlignment="1">
      <alignment/>
    </xf>
    <xf numFmtId="3" fontId="5" fillId="33" borderId="29" xfId="0" applyNumberFormat="1" applyFont="1" applyFill="1" applyBorder="1" applyAlignment="1">
      <alignment/>
    </xf>
    <xf numFmtId="0" fontId="0" fillId="0" borderId="46" xfId="0" applyBorder="1" applyAlignment="1">
      <alignment/>
    </xf>
    <xf numFmtId="0" fontId="31" fillId="0" borderId="24" xfId="0" applyFont="1" applyBorder="1" applyAlignment="1">
      <alignment/>
    </xf>
    <xf numFmtId="3" fontId="3" fillId="38" borderId="48" xfId="0" applyNumberFormat="1" applyFont="1" applyFill="1" applyBorder="1" applyAlignment="1">
      <alignment/>
    </xf>
    <xf numFmtId="3" fontId="3" fillId="38" borderId="49" xfId="0" applyNumberFormat="1" applyFont="1" applyFill="1" applyBorder="1" applyAlignment="1">
      <alignment/>
    </xf>
    <xf numFmtId="0" fontId="31" fillId="0" borderId="23" xfId="0" applyFont="1" applyBorder="1" applyAlignment="1">
      <alignment/>
    </xf>
    <xf numFmtId="0" fontId="3" fillId="38" borderId="12" xfId="0" applyNumberFormat="1" applyFont="1" applyFill="1" applyBorder="1" applyAlignment="1">
      <alignment/>
    </xf>
    <xf numFmtId="3" fontId="3" fillId="38" borderId="50" xfId="0" applyNumberFormat="1" applyFont="1" applyFill="1" applyBorder="1" applyAlignment="1">
      <alignment/>
    </xf>
    <xf numFmtId="3" fontId="3" fillId="38" borderId="51" xfId="0" applyNumberFormat="1" applyFont="1" applyFill="1" applyBorder="1" applyAlignment="1">
      <alignment/>
    </xf>
    <xf numFmtId="3" fontId="3" fillId="38" borderId="52" xfId="0" applyNumberFormat="1" applyFont="1" applyFill="1" applyBorder="1" applyAlignment="1">
      <alignment/>
    </xf>
    <xf numFmtId="3" fontId="3" fillId="38" borderId="53" xfId="0" applyNumberFormat="1" applyFont="1" applyFill="1" applyBorder="1" applyAlignment="1">
      <alignment/>
    </xf>
    <xf numFmtId="0" fontId="31" fillId="0" borderId="18" xfId="0" applyFont="1" applyBorder="1" applyAlignment="1">
      <alignment/>
    </xf>
    <xf numFmtId="3" fontId="3" fillId="38" borderId="54" xfId="0" applyNumberFormat="1" applyFont="1" applyFill="1" applyBorder="1" applyAlignment="1">
      <alignment/>
    </xf>
    <xf numFmtId="0" fontId="31" fillId="38" borderId="38" xfId="0" applyFont="1" applyFill="1" applyBorder="1" applyAlignment="1">
      <alignment/>
    </xf>
    <xf numFmtId="3" fontId="2" fillId="38" borderId="33" xfId="0" applyNumberFormat="1" applyFont="1" applyFill="1" applyBorder="1" applyAlignment="1">
      <alignment/>
    </xf>
    <xf numFmtId="3" fontId="2" fillId="38" borderId="55" xfId="0" applyNumberFormat="1" applyFont="1" applyFill="1" applyBorder="1" applyAlignment="1">
      <alignment/>
    </xf>
    <xf numFmtId="0" fontId="31" fillId="0" borderId="40" xfId="0" applyFont="1" applyBorder="1" applyAlignment="1">
      <alignment/>
    </xf>
    <xf numFmtId="0" fontId="2" fillId="33" borderId="17" xfId="0" applyFont="1" applyFill="1" applyBorder="1" applyAlignment="1">
      <alignment/>
    </xf>
    <xf numFmtId="3" fontId="2" fillId="33" borderId="56" xfId="0" applyNumberFormat="1" applyFont="1" applyFill="1" applyBorder="1" applyAlignment="1">
      <alignment/>
    </xf>
    <xf numFmtId="9" fontId="3" fillId="0" borderId="12" xfId="59" applyFont="1" applyBorder="1" applyAlignment="1">
      <alignment horizontal="center" wrapText="1"/>
    </xf>
    <xf numFmtId="164" fontId="3" fillId="0" borderId="12" xfId="42" applyNumberFormat="1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0" fontId="31" fillId="0" borderId="0" xfId="0" applyFont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9" fontId="3" fillId="0" borderId="12" xfId="59" applyFont="1" applyFill="1" applyBorder="1" applyAlignment="1">
      <alignment horizontal="right" indent="7"/>
    </xf>
    <xf numFmtId="9" fontId="3" fillId="0" borderId="57" xfId="59" applyFont="1" applyFill="1" applyBorder="1" applyAlignment="1">
      <alignment horizontal="right" indent="7"/>
    </xf>
    <xf numFmtId="9" fontId="3" fillId="0" borderId="58" xfId="59" applyFont="1" applyFill="1" applyBorder="1" applyAlignment="1">
      <alignment horizontal="right" indent="7"/>
    </xf>
    <xf numFmtId="0" fontId="2" fillId="0" borderId="12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/>
    </xf>
    <xf numFmtId="3" fontId="31" fillId="0" borderId="19" xfId="0" applyNumberFormat="1" applyFont="1" applyBorder="1" applyAlignment="1">
      <alignment/>
    </xf>
    <xf numFmtId="0" fontId="2" fillId="33" borderId="22" xfId="0" applyFont="1" applyFill="1" applyBorder="1" applyAlignment="1">
      <alignment wrapText="1"/>
    </xf>
    <xf numFmtId="0" fontId="2" fillId="33" borderId="17" xfId="0" applyFont="1" applyFill="1" applyBorder="1" applyAlignment="1">
      <alignment wrapText="1"/>
    </xf>
    <xf numFmtId="0" fontId="5" fillId="33" borderId="17" xfId="0" applyFont="1" applyFill="1" applyBorder="1" applyAlignment="1">
      <alignment wrapText="1"/>
    </xf>
    <xf numFmtId="0" fontId="54" fillId="33" borderId="17" xfId="0" applyFont="1" applyFill="1" applyBorder="1" applyAlignment="1">
      <alignment wrapText="1"/>
    </xf>
    <xf numFmtId="0" fontId="51" fillId="33" borderId="17" xfId="0" applyNumberFormat="1" applyFont="1" applyFill="1" applyBorder="1" applyAlignment="1">
      <alignment wrapText="1"/>
    </xf>
    <xf numFmtId="3" fontId="5" fillId="33" borderId="29" xfId="0" applyNumberFormat="1" applyFont="1" applyFill="1" applyBorder="1" applyAlignment="1">
      <alignment wrapText="1"/>
    </xf>
    <xf numFmtId="0" fontId="2" fillId="33" borderId="17" xfId="0" applyNumberFormat="1" applyFont="1" applyFill="1" applyBorder="1" applyAlignment="1">
      <alignment horizontal="center" wrapText="1"/>
    </xf>
    <xf numFmtId="0" fontId="6" fillId="0" borderId="17" xfId="0" applyNumberFormat="1" applyFont="1" applyFill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3.28125" style="61" customWidth="1"/>
    <col min="2" max="2" width="15.140625" style="0" customWidth="1"/>
    <col min="3" max="3" width="52.7109375" style="0" bestFit="1" customWidth="1"/>
    <col min="4" max="4" width="10.8515625" style="85" customWidth="1"/>
    <col min="5" max="5" width="11.140625" style="85" customWidth="1"/>
    <col min="6" max="6" width="11.00390625" style="85" customWidth="1"/>
    <col min="7" max="7" width="11.7109375" style="0" customWidth="1"/>
    <col min="8" max="8" width="10.8515625" style="0" bestFit="1" customWidth="1"/>
    <col min="10" max="10" width="11.28125" style="0" bestFit="1" customWidth="1"/>
    <col min="11" max="11" width="10.8515625" style="0" bestFit="1" customWidth="1"/>
  </cols>
  <sheetData>
    <row r="1" spans="1:6" ht="24.75" thickBot="1">
      <c r="A1" s="1" t="s">
        <v>0</v>
      </c>
      <c r="B1" s="2" t="s">
        <v>1</v>
      </c>
      <c r="C1" s="2" t="s">
        <v>2</v>
      </c>
      <c r="D1" s="2" t="s">
        <v>3</v>
      </c>
      <c r="E1" s="150" t="s">
        <v>4</v>
      </c>
      <c r="F1" s="151" t="s">
        <v>5</v>
      </c>
    </row>
    <row r="2" spans="1:8" ht="19.5" customHeight="1">
      <c r="A2" s="58" t="s">
        <v>6</v>
      </c>
      <c r="B2" s="233" t="s">
        <v>8</v>
      </c>
      <c r="C2" s="4" t="s">
        <v>9</v>
      </c>
      <c r="D2" s="153">
        <v>3110</v>
      </c>
      <c r="E2" s="152">
        <v>36</v>
      </c>
      <c r="F2" s="153">
        <f>D2*E2</f>
        <v>111960</v>
      </c>
      <c r="H2" s="5"/>
    </row>
    <row r="3" spans="1:8" ht="18.75" customHeight="1">
      <c r="A3" s="67" t="s">
        <v>6</v>
      </c>
      <c r="B3" s="234"/>
      <c r="C3" s="4" t="s">
        <v>10</v>
      </c>
      <c r="D3" s="153">
        <v>2035</v>
      </c>
      <c r="E3" s="152">
        <v>36</v>
      </c>
      <c r="F3" s="153">
        <f>D3*E3</f>
        <v>73260</v>
      </c>
      <c r="H3" s="5"/>
    </row>
    <row r="4" spans="1:6" ht="15">
      <c r="A4" s="58" t="s">
        <v>22</v>
      </c>
      <c r="B4" s="235" t="s">
        <v>23</v>
      </c>
      <c r="C4" s="4" t="s">
        <v>66</v>
      </c>
      <c r="D4" s="153">
        <v>7000</v>
      </c>
      <c r="E4" s="152">
        <v>3</v>
      </c>
      <c r="F4" s="153">
        <f>D4*E4</f>
        <v>21000</v>
      </c>
    </row>
    <row r="5" spans="1:6" ht="15">
      <c r="A5" s="58" t="s">
        <v>22</v>
      </c>
      <c r="B5" s="236"/>
      <c r="C5" s="4" t="s">
        <v>24</v>
      </c>
      <c r="D5" s="153">
        <v>25000</v>
      </c>
      <c r="E5" s="152">
        <v>2</v>
      </c>
      <c r="F5" s="153">
        <f>D5*E5</f>
        <v>50000</v>
      </c>
    </row>
    <row r="6" spans="1:6" ht="15">
      <c r="A6" s="58" t="s">
        <v>40</v>
      </c>
      <c r="B6" s="236" t="s">
        <v>23</v>
      </c>
      <c r="C6" s="4" t="s">
        <v>41</v>
      </c>
      <c r="D6" s="153">
        <v>140</v>
      </c>
      <c r="E6" s="152">
        <v>36</v>
      </c>
      <c r="F6" s="153">
        <f>D6*E6</f>
        <v>5040</v>
      </c>
    </row>
    <row r="7" spans="1:6" ht="15">
      <c r="A7" s="67" t="s">
        <v>40</v>
      </c>
      <c r="B7" s="237"/>
      <c r="C7" s="4" t="s">
        <v>42</v>
      </c>
      <c r="D7" s="153">
        <v>1000</v>
      </c>
      <c r="E7" s="152">
        <v>3</v>
      </c>
      <c r="F7" s="153">
        <f>D7*E7</f>
        <v>3000</v>
      </c>
    </row>
    <row r="8" spans="1:6" ht="15">
      <c r="A8" s="67" t="s">
        <v>51</v>
      </c>
      <c r="B8" s="18" t="s">
        <v>23</v>
      </c>
      <c r="C8" s="4" t="s">
        <v>52</v>
      </c>
      <c r="D8" s="153">
        <v>3000</v>
      </c>
      <c r="E8" s="152">
        <v>3</v>
      </c>
      <c r="F8" s="153">
        <f>D8*E8</f>
        <v>9000</v>
      </c>
    </row>
    <row r="9" spans="1:6" ht="15.75" thickBot="1">
      <c r="A9" s="59" t="s">
        <v>56</v>
      </c>
      <c r="B9" s="62" t="s">
        <v>23</v>
      </c>
      <c r="C9" s="4" t="s">
        <v>76</v>
      </c>
      <c r="D9" s="153">
        <v>1122</v>
      </c>
      <c r="E9" s="152">
        <v>3</v>
      </c>
      <c r="F9" s="153">
        <f>D9*E9</f>
        <v>3366</v>
      </c>
    </row>
    <row r="10" spans="1:6" ht="15.75" thickBot="1">
      <c r="A10" s="73" t="s">
        <v>67</v>
      </c>
      <c r="B10" s="74" t="s">
        <v>23</v>
      </c>
      <c r="C10" s="75"/>
      <c r="D10" s="156"/>
      <c r="E10" s="157"/>
      <c r="F10" s="158">
        <f>SUM(F2:F9)</f>
        <v>276626</v>
      </c>
    </row>
    <row r="11" spans="1:6" ht="15">
      <c r="A11" s="255" t="s">
        <v>6</v>
      </c>
      <c r="B11" s="238" t="s">
        <v>7</v>
      </c>
      <c r="C11" s="3" t="s">
        <v>96</v>
      </c>
      <c r="D11" s="159">
        <v>102000</v>
      </c>
      <c r="E11" s="160">
        <v>1</v>
      </c>
      <c r="F11" s="161">
        <f>D11*E11</f>
        <v>102000</v>
      </c>
    </row>
    <row r="12" spans="1:6" ht="15">
      <c r="A12" s="58" t="s">
        <v>22</v>
      </c>
      <c r="B12" s="238"/>
      <c r="C12" s="3" t="s">
        <v>92</v>
      </c>
      <c r="D12" s="159">
        <v>4000</v>
      </c>
      <c r="E12" s="160">
        <v>1</v>
      </c>
      <c r="F12" s="161">
        <f>D12*E12</f>
        <v>4000</v>
      </c>
    </row>
    <row r="13" spans="1:6" ht="15">
      <c r="A13" s="58" t="s">
        <v>22</v>
      </c>
      <c r="B13" s="238"/>
      <c r="C13" s="3" t="s">
        <v>66</v>
      </c>
      <c r="D13" s="159">
        <v>27000</v>
      </c>
      <c r="E13" s="160">
        <v>1</v>
      </c>
      <c r="F13" s="161">
        <f>D13*E13</f>
        <v>27000</v>
      </c>
    </row>
    <row r="14" spans="1:8" ht="15">
      <c r="A14" s="58" t="s">
        <v>22</v>
      </c>
      <c r="B14" s="238"/>
      <c r="C14" s="3" t="s">
        <v>93</v>
      </c>
      <c r="D14" s="159">
        <v>8000</v>
      </c>
      <c r="E14" s="160">
        <v>1</v>
      </c>
      <c r="F14" s="161">
        <f>D14*E14</f>
        <v>8000</v>
      </c>
      <c r="H14" s="3"/>
    </row>
    <row r="15" spans="1:6" ht="15">
      <c r="A15" s="58" t="s">
        <v>22</v>
      </c>
      <c r="B15" s="238"/>
      <c r="C15" s="3" t="s">
        <v>95</v>
      </c>
      <c r="D15" s="159">
        <v>31000</v>
      </c>
      <c r="E15" s="160">
        <v>1</v>
      </c>
      <c r="F15" s="161">
        <f>D15*E15</f>
        <v>31000</v>
      </c>
    </row>
    <row r="16" spans="1:6" ht="15">
      <c r="A16" s="67" t="s">
        <v>22</v>
      </c>
      <c r="B16" s="238"/>
      <c r="C16" s="3" t="s">
        <v>91</v>
      </c>
      <c r="D16" s="159">
        <v>65000</v>
      </c>
      <c r="E16" s="160">
        <v>1</v>
      </c>
      <c r="F16" s="161">
        <f>D16*E16</f>
        <v>65000</v>
      </c>
    </row>
    <row r="17" spans="1:6" ht="15.75" thickBot="1">
      <c r="A17" s="67" t="s">
        <v>51</v>
      </c>
      <c r="B17" s="238"/>
      <c r="C17" s="3" t="s">
        <v>94</v>
      </c>
      <c r="D17" s="159">
        <v>38000</v>
      </c>
      <c r="E17" s="160">
        <v>1</v>
      </c>
      <c r="F17" s="161">
        <f>D17*E17</f>
        <v>38000</v>
      </c>
    </row>
    <row r="18" spans="1:6" ht="15.75" thickBot="1">
      <c r="A18" s="73" t="s">
        <v>65</v>
      </c>
      <c r="B18" s="86" t="s">
        <v>7</v>
      </c>
      <c r="C18" s="87"/>
      <c r="D18" s="162"/>
      <c r="E18" s="163"/>
      <c r="F18" s="164">
        <f>SUM(F11:F17)</f>
        <v>275000</v>
      </c>
    </row>
    <row r="19" spans="1:6" ht="15">
      <c r="A19" s="58" t="s">
        <v>6</v>
      </c>
      <c r="B19" s="240" t="s">
        <v>11</v>
      </c>
      <c r="C19" s="6" t="s">
        <v>73</v>
      </c>
      <c r="D19" s="244">
        <v>3300</v>
      </c>
      <c r="E19" s="245">
        <v>18</v>
      </c>
      <c r="F19" s="246">
        <f aca="true" t="shared" si="0" ref="F19:F26">D19*E19</f>
        <v>59400</v>
      </c>
    </row>
    <row r="20" spans="1:6" ht="15">
      <c r="A20" s="67" t="s">
        <v>6</v>
      </c>
      <c r="B20" s="241"/>
      <c r="C20" s="6" t="s">
        <v>74</v>
      </c>
      <c r="D20" s="244">
        <v>3000</v>
      </c>
      <c r="E20" s="245">
        <v>18</v>
      </c>
      <c r="F20" s="246">
        <f t="shared" si="0"/>
        <v>54000</v>
      </c>
    </row>
    <row r="21" spans="1:6" ht="15">
      <c r="A21" s="58" t="s">
        <v>22</v>
      </c>
      <c r="B21" s="242" t="s">
        <v>11</v>
      </c>
      <c r="C21" s="103" t="s">
        <v>25</v>
      </c>
      <c r="D21" s="244">
        <v>65000</v>
      </c>
      <c r="E21" s="245">
        <v>1</v>
      </c>
      <c r="F21" s="246">
        <f t="shared" si="0"/>
        <v>65000</v>
      </c>
    </row>
    <row r="22" spans="1:6" ht="15">
      <c r="A22" s="58" t="s">
        <v>22</v>
      </c>
      <c r="B22" s="243"/>
      <c r="C22" s="103" t="s">
        <v>26</v>
      </c>
      <c r="D22" s="244">
        <v>130000</v>
      </c>
      <c r="E22" s="245">
        <v>1.5</v>
      </c>
      <c r="F22" s="246">
        <f t="shared" si="0"/>
        <v>195000</v>
      </c>
    </row>
    <row r="23" spans="1:6" ht="15">
      <c r="A23" s="58" t="s">
        <v>22</v>
      </c>
      <c r="B23" s="243"/>
      <c r="C23" s="103" t="s">
        <v>27</v>
      </c>
      <c r="D23" s="244">
        <v>183005</v>
      </c>
      <c r="E23" s="245">
        <v>1</v>
      </c>
      <c r="F23" s="246">
        <f t="shared" si="0"/>
        <v>183005</v>
      </c>
    </row>
    <row r="24" spans="1:6" ht="15">
      <c r="A24" s="58" t="s">
        <v>22</v>
      </c>
      <c r="B24" s="243"/>
      <c r="C24" s="103" t="s">
        <v>90</v>
      </c>
      <c r="D24" s="244">
        <v>79500</v>
      </c>
      <c r="E24" s="245">
        <v>1</v>
      </c>
      <c r="F24" s="246">
        <f t="shared" si="0"/>
        <v>79500</v>
      </c>
    </row>
    <row r="25" spans="1:6" ht="15">
      <c r="A25" s="58" t="s">
        <v>22</v>
      </c>
      <c r="B25" s="243"/>
      <c r="C25" s="103" t="s">
        <v>75</v>
      </c>
      <c r="D25" s="244">
        <v>78000</v>
      </c>
      <c r="E25" s="245">
        <v>1</v>
      </c>
      <c r="F25" s="246">
        <f t="shared" si="0"/>
        <v>78000</v>
      </c>
    </row>
    <row r="26" spans="1:6" ht="15.75" thickBot="1">
      <c r="A26" s="71" t="s">
        <v>51</v>
      </c>
      <c r="B26" s="7" t="s">
        <v>11</v>
      </c>
      <c r="C26" s="123" t="s">
        <v>52</v>
      </c>
      <c r="D26" s="244">
        <v>5686.666</v>
      </c>
      <c r="E26" s="245">
        <v>1.5</v>
      </c>
      <c r="F26" s="244">
        <f t="shared" si="0"/>
        <v>8529.999</v>
      </c>
    </row>
    <row r="27" spans="1:8" ht="15.75" thickBot="1">
      <c r="A27" s="73" t="s">
        <v>65</v>
      </c>
      <c r="B27" s="76" t="s">
        <v>11</v>
      </c>
      <c r="C27" s="77"/>
      <c r="D27" s="247"/>
      <c r="E27" s="248"/>
      <c r="F27" s="249">
        <f>SUM(F19:F26)</f>
        <v>722434.999</v>
      </c>
      <c r="H27" s="54"/>
    </row>
    <row r="28" spans="1:6" ht="15">
      <c r="A28" s="58" t="s">
        <v>6</v>
      </c>
      <c r="B28" s="223" t="s">
        <v>12</v>
      </c>
      <c r="C28" s="8" t="s">
        <v>71</v>
      </c>
      <c r="D28" s="193">
        <v>1200</v>
      </c>
      <c r="E28" s="194">
        <v>36</v>
      </c>
      <c r="F28" s="195">
        <f>D28*E28</f>
        <v>43200</v>
      </c>
    </row>
    <row r="29" spans="1:6" ht="15">
      <c r="A29" s="67" t="s">
        <v>6</v>
      </c>
      <c r="B29" s="224"/>
      <c r="C29" s="8" t="s">
        <v>72</v>
      </c>
      <c r="D29" s="193">
        <v>750</v>
      </c>
      <c r="E29" s="194">
        <v>36</v>
      </c>
      <c r="F29" s="195">
        <f>D29*E29</f>
        <v>27000</v>
      </c>
    </row>
    <row r="30" spans="1:6" ht="15">
      <c r="A30" s="71" t="s">
        <v>22</v>
      </c>
      <c r="B30" s="12" t="s">
        <v>12</v>
      </c>
      <c r="C30" s="8" t="s">
        <v>81</v>
      </c>
      <c r="D30" s="193">
        <v>10000</v>
      </c>
      <c r="E30" s="194">
        <v>1</v>
      </c>
      <c r="F30" s="195">
        <f>D30*E30</f>
        <v>10000</v>
      </c>
    </row>
    <row r="31" spans="1:6" ht="24.75">
      <c r="A31" s="58" t="s">
        <v>30</v>
      </c>
      <c r="B31" s="12" t="s">
        <v>12</v>
      </c>
      <c r="C31" s="14" t="s">
        <v>82</v>
      </c>
      <c r="D31" s="193">
        <v>168613</v>
      </c>
      <c r="E31" s="194">
        <v>1</v>
      </c>
      <c r="F31" s="195">
        <f>D31*E31</f>
        <v>168613</v>
      </c>
    </row>
    <row r="32" spans="1:6" ht="15">
      <c r="A32" s="71" t="s">
        <v>37</v>
      </c>
      <c r="B32" s="12" t="s">
        <v>12</v>
      </c>
      <c r="C32" s="19" t="s">
        <v>39</v>
      </c>
      <c r="D32" s="193">
        <v>2000</v>
      </c>
      <c r="E32" s="194">
        <v>3</v>
      </c>
      <c r="F32" s="195">
        <f>D32*E32</f>
        <v>6000</v>
      </c>
    </row>
    <row r="33" spans="1:6" ht="15">
      <c r="A33" s="71" t="s">
        <v>40</v>
      </c>
      <c r="B33" s="12" t="s">
        <v>12</v>
      </c>
      <c r="C33" s="14" t="s">
        <v>43</v>
      </c>
      <c r="D33" s="193">
        <v>6000</v>
      </c>
      <c r="E33" s="194">
        <v>1</v>
      </c>
      <c r="F33" s="195">
        <f>D33*E33</f>
        <v>6000</v>
      </c>
    </row>
    <row r="34" spans="1:6" ht="15.75" thickBot="1">
      <c r="A34" s="104" t="s">
        <v>51</v>
      </c>
      <c r="B34" s="64" t="s">
        <v>12</v>
      </c>
      <c r="C34" s="65" t="s">
        <v>52</v>
      </c>
      <c r="D34" s="196">
        <v>1000</v>
      </c>
      <c r="E34" s="197">
        <v>3</v>
      </c>
      <c r="F34" s="196">
        <f>D34*E34</f>
        <v>3000</v>
      </c>
    </row>
    <row r="35" spans="1:8" ht="15.75" thickBot="1">
      <c r="A35" s="58" t="s">
        <v>65</v>
      </c>
      <c r="B35" s="57" t="s">
        <v>12</v>
      </c>
      <c r="C35" s="78"/>
      <c r="D35" s="198"/>
      <c r="E35" s="199"/>
      <c r="F35" s="200">
        <f>SUM(F28:F34)</f>
        <v>263813</v>
      </c>
      <c r="H35" s="54"/>
    </row>
    <row r="36" spans="1:6" ht="15">
      <c r="A36" s="68" t="s">
        <v>6</v>
      </c>
      <c r="B36" s="225" t="s">
        <v>13</v>
      </c>
      <c r="C36" s="69" t="s">
        <v>14</v>
      </c>
      <c r="D36" s="171">
        <v>1775</v>
      </c>
      <c r="E36" s="176">
        <v>18</v>
      </c>
      <c r="F36" s="172">
        <f>D36*E36</f>
        <v>31950</v>
      </c>
    </row>
    <row r="37" spans="1:6" ht="15">
      <c r="A37" s="58" t="s">
        <v>6</v>
      </c>
      <c r="B37" s="226"/>
      <c r="C37" s="10" t="s">
        <v>15</v>
      </c>
      <c r="D37" s="175">
        <v>1700</v>
      </c>
      <c r="E37" s="176">
        <v>18</v>
      </c>
      <c r="F37" s="173">
        <f>D37*E37</f>
        <v>30600</v>
      </c>
    </row>
    <row r="38" spans="1:6" ht="15">
      <c r="A38" s="67" t="s">
        <v>6</v>
      </c>
      <c r="B38" s="227"/>
      <c r="C38" s="10" t="s">
        <v>16</v>
      </c>
      <c r="D38" s="174">
        <v>650</v>
      </c>
      <c r="E38" s="176">
        <v>6</v>
      </c>
      <c r="F38" s="173">
        <f>D38*E38</f>
        <v>3900</v>
      </c>
    </row>
    <row r="39" spans="1:6" ht="15">
      <c r="A39" s="58" t="s">
        <v>30</v>
      </c>
      <c r="B39" s="226" t="s">
        <v>13</v>
      </c>
      <c r="C39" s="66" t="s">
        <v>31</v>
      </c>
      <c r="D39" s="175">
        <v>5000</v>
      </c>
      <c r="E39" s="176">
        <v>1</v>
      </c>
      <c r="F39" s="177">
        <f aca="true" t="shared" si="1" ref="F39:F49">D39*E39</f>
        <v>5000</v>
      </c>
    </row>
    <row r="40" spans="1:6" ht="24.75">
      <c r="A40" s="58" t="s">
        <v>30</v>
      </c>
      <c r="B40" s="226"/>
      <c r="C40" s="15" t="s">
        <v>32</v>
      </c>
      <c r="D40" s="175">
        <v>44500</v>
      </c>
      <c r="E40" s="176">
        <v>1</v>
      </c>
      <c r="F40" s="177">
        <f t="shared" si="1"/>
        <v>44500</v>
      </c>
    </row>
    <row r="41" spans="1:6" ht="24.75">
      <c r="A41" s="58" t="s">
        <v>30</v>
      </c>
      <c r="B41" s="226"/>
      <c r="C41" s="15" t="s">
        <v>33</v>
      </c>
      <c r="D41" s="175">
        <v>4450</v>
      </c>
      <c r="E41" s="176">
        <v>10</v>
      </c>
      <c r="F41" s="177">
        <f t="shared" si="1"/>
        <v>44500</v>
      </c>
    </row>
    <row r="42" spans="1:6" ht="15">
      <c r="A42" s="67" t="s">
        <v>30</v>
      </c>
      <c r="B42" s="226"/>
      <c r="C42" s="16" t="s">
        <v>34</v>
      </c>
      <c r="D42" s="175">
        <v>500</v>
      </c>
      <c r="E42" s="176">
        <v>18</v>
      </c>
      <c r="F42" s="177">
        <f t="shared" si="1"/>
        <v>9000</v>
      </c>
    </row>
    <row r="43" spans="1:6" ht="15">
      <c r="A43" s="67" t="s">
        <v>37</v>
      </c>
      <c r="B43" s="23" t="s">
        <v>13</v>
      </c>
      <c r="C43" s="9" t="s">
        <v>38</v>
      </c>
      <c r="D43" s="175">
        <v>5250</v>
      </c>
      <c r="E43" s="176">
        <v>1</v>
      </c>
      <c r="F43" s="177">
        <f t="shared" si="1"/>
        <v>5250</v>
      </c>
    </row>
    <row r="44" spans="1:6" ht="15">
      <c r="A44" s="58" t="s">
        <v>40</v>
      </c>
      <c r="B44" s="226" t="s">
        <v>13</v>
      </c>
      <c r="C44" s="66" t="s">
        <v>44</v>
      </c>
      <c r="D44" s="175">
        <v>300</v>
      </c>
      <c r="E44" s="176">
        <v>18</v>
      </c>
      <c r="F44" s="177">
        <f t="shared" si="1"/>
        <v>5400</v>
      </c>
    </row>
    <row r="45" spans="1:8" ht="15">
      <c r="A45" s="67" t="s">
        <v>40</v>
      </c>
      <c r="B45" s="226"/>
      <c r="C45" s="16" t="s">
        <v>45</v>
      </c>
      <c r="D45" s="175">
        <v>3500</v>
      </c>
      <c r="E45" s="176">
        <v>1</v>
      </c>
      <c r="F45" s="177">
        <f t="shared" si="1"/>
        <v>3500</v>
      </c>
      <c r="H45" s="5"/>
    </row>
    <row r="46" spans="1:6" ht="15">
      <c r="A46" s="58" t="s">
        <v>47</v>
      </c>
      <c r="B46" s="228" t="s">
        <v>13</v>
      </c>
      <c r="C46" s="10" t="s">
        <v>48</v>
      </c>
      <c r="D46" s="175">
        <v>2000</v>
      </c>
      <c r="E46" s="176">
        <v>1</v>
      </c>
      <c r="F46" s="177">
        <f t="shared" si="1"/>
        <v>2000</v>
      </c>
    </row>
    <row r="47" spans="1:6" ht="15">
      <c r="A47" s="67" t="s">
        <v>47</v>
      </c>
      <c r="B47" s="229" t="s">
        <v>13</v>
      </c>
      <c r="C47" s="24" t="s">
        <v>49</v>
      </c>
      <c r="D47" s="175">
        <v>50</v>
      </c>
      <c r="E47" s="176">
        <v>18</v>
      </c>
      <c r="F47" s="177">
        <f t="shared" si="1"/>
        <v>900</v>
      </c>
    </row>
    <row r="48" spans="1:6" ht="15">
      <c r="A48" s="71" t="s">
        <v>51</v>
      </c>
      <c r="B48" s="23" t="s">
        <v>13</v>
      </c>
      <c r="C48" s="9" t="s">
        <v>53</v>
      </c>
      <c r="D48" s="175">
        <v>150</v>
      </c>
      <c r="E48" s="176">
        <v>18</v>
      </c>
      <c r="F48" s="177">
        <f t="shared" si="1"/>
        <v>2700</v>
      </c>
    </row>
    <row r="49" spans="1:6" ht="15.75" thickBot="1">
      <c r="A49" s="59" t="s">
        <v>56</v>
      </c>
      <c r="B49" s="20" t="s">
        <v>13</v>
      </c>
      <c r="C49" s="21" t="s">
        <v>76</v>
      </c>
      <c r="D49" s="178">
        <v>1048</v>
      </c>
      <c r="E49" s="179">
        <v>1.5</v>
      </c>
      <c r="F49" s="180">
        <f t="shared" si="1"/>
        <v>1572</v>
      </c>
    </row>
    <row r="50" spans="1:8" ht="15.75" thickBot="1">
      <c r="A50" s="58" t="s">
        <v>65</v>
      </c>
      <c r="B50" s="56" t="s">
        <v>13</v>
      </c>
      <c r="C50" s="187"/>
      <c r="D50" s="187"/>
      <c r="E50" s="187"/>
      <c r="F50" s="192">
        <f>SUM(F36:F49)</f>
        <v>190772</v>
      </c>
      <c r="H50" s="54"/>
    </row>
    <row r="51" spans="1:6" ht="15">
      <c r="A51" s="68" t="s">
        <v>6</v>
      </c>
      <c r="B51" s="230" t="s">
        <v>17</v>
      </c>
      <c r="C51" s="184" t="s">
        <v>18</v>
      </c>
      <c r="D51" s="185">
        <v>3300</v>
      </c>
      <c r="E51" s="186">
        <v>24</v>
      </c>
      <c r="F51" s="185">
        <f aca="true" t="shared" si="2" ref="F51:F64">D51*E51</f>
        <v>79200</v>
      </c>
    </row>
    <row r="52" spans="1:6" ht="15">
      <c r="A52" s="58" t="s">
        <v>6</v>
      </c>
      <c r="B52" s="231"/>
      <c r="C52" s="184" t="s">
        <v>19</v>
      </c>
      <c r="D52" s="185">
        <v>2400</v>
      </c>
      <c r="E52" s="186">
        <v>36</v>
      </c>
      <c r="F52" s="181">
        <f t="shared" si="2"/>
        <v>86400</v>
      </c>
    </row>
    <row r="53" spans="1:6" ht="15">
      <c r="A53" s="58" t="s">
        <v>6</v>
      </c>
      <c r="B53" s="231"/>
      <c r="C53" s="184" t="s">
        <v>20</v>
      </c>
      <c r="D53" s="185">
        <v>2400</v>
      </c>
      <c r="E53" s="186">
        <v>24</v>
      </c>
      <c r="F53" s="181">
        <f t="shared" si="2"/>
        <v>57600</v>
      </c>
    </row>
    <row r="54" spans="1:6" ht="15">
      <c r="A54" s="67" t="s">
        <v>6</v>
      </c>
      <c r="B54" s="232"/>
      <c r="C54" s="184" t="s">
        <v>21</v>
      </c>
      <c r="D54" s="185">
        <v>12000</v>
      </c>
      <c r="E54" s="186">
        <v>6</v>
      </c>
      <c r="F54" s="181">
        <f t="shared" si="2"/>
        <v>72000</v>
      </c>
    </row>
    <row r="55" spans="1:6" ht="15">
      <c r="A55" s="70" t="s">
        <v>22</v>
      </c>
      <c r="B55" s="222" t="s">
        <v>17</v>
      </c>
      <c r="C55" s="184" t="s">
        <v>79</v>
      </c>
      <c r="D55" s="185">
        <v>15000</v>
      </c>
      <c r="E55" s="186">
        <v>2</v>
      </c>
      <c r="F55" s="181">
        <f t="shared" si="2"/>
        <v>30000</v>
      </c>
    </row>
    <row r="56" spans="1:6" ht="15">
      <c r="A56" s="58" t="s">
        <v>22</v>
      </c>
      <c r="B56" s="222"/>
      <c r="C56" s="184" t="s">
        <v>28</v>
      </c>
      <c r="D56" s="185">
        <v>12000</v>
      </c>
      <c r="E56" s="186">
        <v>11</v>
      </c>
      <c r="F56" s="181">
        <f>D56*E56</f>
        <v>132000</v>
      </c>
    </row>
    <row r="57" spans="1:6" ht="15">
      <c r="A57" s="67" t="s">
        <v>22</v>
      </c>
      <c r="B57" s="222"/>
      <c r="C57" s="184" t="s">
        <v>29</v>
      </c>
      <c r="D57" s="185">
        <v>2000</v>
      </c>
      <c r="E57" s="186">
        <v>13</v>
      </c>
      <c r="F57" s="181">
        <f t="shared" si="2"/>
        <v>26000</v>
      </c>
    </row>
    <row r="58" spans="1:6" ht="15">
      <c r="A58" s="70" t="s">
        <v>30</v>
      </c>
      <c r="B58" s="222" t="s">
        <v>17</v>
      </c>
      <c r="C58" s="184" t="s">
        <v>35</v>
      </c>
      <c r="D58" s="185">
        <v>20000</v>
      </c>
      <c r="E58" s="186">
        <v>2</v>
      </c>
      <c r="F58" s="181">
        <f t="shared" si="2"/>
        <v>40000</v>
      </c>
    </row>
    <row r="59" spans="1:6" ht="15">
      <c r="A59" s="67" t="s">
        <v>30</v>
      </c>
      <c r="B59" s="222"/>
      <c r="C59" s="184" t="s">
        <v>36</v>
      </c>
      <c r="D59" s="185">
        <v>2500</v>
      </c>
      <c r="E59" s="186">
        <v>13</v>
      </c>
      <c r="F59" s="181">
        <f t="shared" si="2"/>
        <v>32500</v>
      </c>
    </row>
    <row r="60" spans="1:6" ht="15">
      <c r="A60" s="71" t="s">
        <v>40</v>
      </c>
      <c r="B60" s="55" t="s">
        <v>17</v>
      </c>
      <c r="C60" s="184" t="s">
        <v>46</v>
      </c>
      <c r="D60" s="185">
        <v>2050</v>
      </c>
      <c r="E60" s="186">
        <v>2</v>
      </c>
      <c r="F60" s="181">
        <f t="shared" si="2"/>
        <v>4100</v>
      </c>
    </row>
    <row r="61" spans="1:6" ht="15">
      <c r="A61" s="71" t="s">
        <v>47</v>
      </c>
      <c r="B61" s="55" t="s">
        <v>17</v>
      </c>
      <c r="C61" s="184" t="s">
        <v>50</v>
      </c>
      <c r="D61" s="185">
        <v>2500</v>
      </c>
      <c r="E61" s="186">
        <v>4</v>
      </c>
      <c r="F61" s="181">
        <f t="shared" si="2"/>
        <v>10000</v>
      </c>
    </row>
    <row r="62" spans="1:6" ht="15">
      <c r="A62" s="70" t="s">
        <v>51</v>
      </c>
      <c r="B62" s="222" t="s">
        <v>17</v>
      </c>
      <c r="C62" s="184" t="s">
        <v>54</v>
      </c>
      <c r="D62" s="185">
        <v>5001</v>
      </c>
      <c r="E62" s="186">
        <v>3</v>
      </c>
      <c r="F62" s="181">
        <f t="shared" si="2"/>
        <v>15003</v>
      </c>
    </row>
    <row r="63" spans="1:6" ht="15">
      <c r="A63" s="67" t="s">
        <v>51</v>
      </c>
      <c r="B63" s="222"/>
      <c r="C63" s="184" t="s">
        <v>55</v>
      </c>
      <c r="D63" s="185">
        <v>5000</v>
      </c>
      <c r="E63" s="186">
        <v>2</v>
      </c>
      <c r="F63" s="181">
        <f t="shared" si="2"/>
        <v>10000</v>
      </c>
    </row>
    <row r="64" spans="1:6" ht="15.75" thickBot="1">
      <c r="A64" s="59" t="s">
        <v>56</v>
      </c>
      <c r="B64" s="13" t="s">
        <v>17</v>
      </c>
      <c r="C64" s="188" t="s">
        <v>76</v>
      </c>
      <c r="D64" s="189">
        <v>1000</v>
      </c>
      <c r="E64" s="190">
        <v>13</v>
      </c>
      <c r="F64" s="189">
        <f t="shared" si="2"/>
        <v>13000</v>
      </c>
    </row>
    <row r="65" spans="1:8" ht="15.75" thickBot="1">
      <c r="A65" s="59" t="s">
        <v>65</v>
      </c>
      <c r="B65" s="79" t="s">
        <v>17</v>
      </c>
      <c r="C65" s="80"/>
      <c r="D65" s="133"/>
      <c r="E65" s="134"/>
      <c r="F65" s="191">
        <f>SUM(F51:F64)</f>
        <v>607803</v>
      </c>
      <c r="H65" s="54"/>
    </row>
    <row r="66" spans="1:7" ht="15.75" thickBot="1">
      <c r="A66" s="26" t="s">
        <v>57</v>
      </c>
      <c r="B66" s="27"/>
      <c r="C66" s="28"/>
      <c r="D66" s="135"/>
      <c r="E66" s="136"/>
      <c r="F66" s="253">
        <f>F10+F18+F27+F35+F50+F65</f>
        <v>2336448.999</v>
      </c>
      <c r="G66" s="29"/>
    </row>
    <row r="67" spans="1:6" ht="15.75" thickBot="1">
      <c r="A67" s="31" t="s">
        <v>58</v>
      </c>
      <c r="B67" s="32"/>
      <c r="C67" s="33"/>
      <c r="D67" s="137"/>
      <c r="E67" s="138"/>
      <c r="F67" s="121">
        <f>F66*7%</f>
        <v>163551.42993</v>
      </c>
    </row>
    <row r="68" spans="1:7" ht="15.75" thickBot="1">
      <c r="A68" s="60" t="s">
        <v>78</v>
      </c>
      <c r="B68" s="35"/>
      <c r="C68" s="36"/>
      <c r="D68" s="139"/>
      <c r="E68" s="140"/>
      <c r="F68" s="254">
        <f>SUM(F66:F67)</f>
        <v>2500000.42893</v>
      </c>
      <c r="G68" s="38"/>
    </row>
    <row r="69" spans="3:4" ht="15">
      <c r="C69" s="124"/>
      <c r="D69" s="141"/>
    </row>
    <row r="71" spans="1:5" ht="15">
      <c r="A71" s="39" t="s">
        <v>69</v>
      </c>
      <c r="B71" s="96" t="s">
        <v>70</v>
      </c>
      <c r="C71" s="95" t="s">
        <v>59</v>
      </c>
      <c r="D71" s="93" t="s">
        <v>60</v>
      </c>
      <c r="E71" s="94" t="s">
        <v>61</v>
      </c>
    </row>
    <row r="72" spans="1:6" s="168" customFormat="1" ht="15">
      <c r="A72" s="145" t="s">
        <v>68</v>
      </c>
      <c r="B72" s="146">
        <f>E72/C$79</f>
        <v>0.23609588749255642</v>
      </c>
      <c r="C72" s="165">
        <f>SUM(F2:F9,F11:F17)</f>
        <v>551626</v>
      </c>
      <c r="D72" s="166">
        <f>C72*7%</f>
        <v>38613.82000000001</v>
      </c>
      <c r="E72" s="167">
        <f>SUM(C72:D72)</f>
        <v>590239.8200000001</v>
      </c>
      <c r="F72" s="145" t="s">
        <v>7</v>
      </c>
    </row>
    <row r="73" spans="1:6" s="49" customFormat="1" ht="15">
      <c r="A73" s="145" t="s">
        <v>11</v>
      </c>
      <c r="B73" s="146">
        <f>E73/C$79</f>
        <v>0.30920212652157275</v>
      </c>
      <c r="C73" s="165">
        <f>SUM(F19:F26)</f>
        <v>722434.999</v>
      </c>
      <c r="D73" s="166">
        <f>C73*7%</f>
        <v>50570.44993</v>
      </c>
      <c r="E73" s="167">
        <f>SUM(C73:D73)</f>
        <v>773005.44893</v>
      </c>
      <c r="F73" s="145" t="s">
        <v>11</v>
      </c>
    </row>
    <row r="74" spans="1:6" s="49" customFormat="1" ht="15">
      <c r="A74" s="145" t="s">
        <v>12</v>
      </c>
      <c r="B74" s="146">
        <f>E74/C$79</f>
        <v>0.11291194462747185</v>
      </c>
      <c r="C74" s="165">
        <f>SUM(F28:F34)</f>
        <v>263813</v>
      </c>
      <c r="D74" s="166">
        <f>C74*7%</f>
        <v>18466.910000000003</v>
      </c>
      <c r="E74" s="167">
        <f>SUM(C74:D74)</f>
        <v>282279.91000000003</v>
      </c>
      <c r="F74" s="145" t="s">
        <v>12</v>
      </c>
    </row>
    <row r="75" spans="1:6" s="147" customFormat="1" ht="12.75">
      <c r="A75" s="145" t="s">
        <v>13</v>
      </c>
      <c r="B75" s="146">
        <f>E75/C$79</f>
        <v>0.08165040199107723</v>
      </c>
      <c r="C75" s="165">
        <f>SUM(F36:F49)</f>
        <v>190772</v>
      </c>
      <c r="D75" s="166">
        <f>C75*7%</f>
        <v>13354.04</v>
      </c>
      <c r="E75" s="167">
        <f>SUM(C75:D75)</f>
        <v>204126.04</v>
      </c>
      <c r="F75" s="145" t="s">
        <v>13</v>
      </c>
    </row>
    <row r="76" spans="1:6" s="49" customFormat="1" ht="15.75" thickBot="1">
      <c r="A76" s="148" t="s">
        <v>17</v>
      </c>
      <c r="B76" s="149">
        <f>E76/C$79</f>
        <v>0.26013963936732176</v>
      </c>
      <c r="C76" s="201">
        <f>SUM(F51:F64)</f>
        <v>607803</v>
      </c>
      <c r="D76" s="202">
        <f>C76*7%</f>
        <v>42546.21000000001</v>
      </c>
      <c r="E76" s="203">
        <f>SUM(C76:D76)</f>
        <v>650349.21</v>
      </c>
      <c r="F76" s="148" t="s">
        <v>17</v>
      </c>
    </row>
    <row r="77" spans="1:6" s="29" customFormat="1" ht="13.5" thickBot="1" thickTop="1">
      <c r="A77" s="30" t="s">
        <v>57</v>
      </c>
      <c r="B77" s="50">
        <f>SUM(B71:B76)</f>
        <v>1</v>
      </c>
      <c r="C77" s="126">
        <f>SUM(C71:C76)</f>
        <v>2336448.999</v>
      </c>
      <c r="D77" s="126">
        <f>SUM(D71:D76)</f>
        <v>163551.42993000004</v>
      </c>
      <c r="E77" s="126">
        <f>SUM(E71:E76)</f>
        <v>2500000.42893</v>
      </c>
      <c r="F77" s="126" t="s">
        <v>80</v>
      </c>
    </row>
    <row r="78" spans="1:7" ht="15.75" thickBot="1">
      <c r="A78" s="31" t="s">
        <v>62</v>
      </c>
      <c r="B78" s="34"/>
      <c r="C78" s="121">
        <f>C77*7%</f>
        <v>163551.42993</v>
      </c>
      <c r="D78" s="122"/>
      <c r="E78" s="122"/>
      <c r="F78" s="122"/>
      <c r="G78" s="51"/>
    </row>
    <row r="79" spans="1:5" ht="15.75" thickBot="1">
      <c r="A79" s="60" t="s">
        <v>63</v>
      </c>
      <c r="B79" s="37"/>
      <c r="C79" s="127">
        <f>SUM(C77:C78)</f>
        <v>2500000.42893</v>
      </c>
      <c r="D79" s="142"/>
      <c r="E79" s="53">
        <f>SUM(E72:E76)</f>
        <v>2500000.42893</v>
      </c>
    </row>
    <row r="80" spans="1:9" ht="15">
      <c r="A80" s="61" t="s">
        <v>64</v>
      </c>
      <c r="E80" s="144"/>
      <c r="F80" s="84"/>
      <c r="G80" s="54"/>
      <c r="I80" s="54"/>
    </row>
    <row r="82" ht="15">
      <c r="C82" t="s">
        <v>83</v>
      </c>
    </row>
    <row r="83" spans="1:6" ht="15">
      <c r="A83" s="39" t="s">
        <v>69</v>
      </c>
      <c r="B83" s="96" t="s">
        <v>70</v>
      </c>
      <c r="C83" s="95" t="s">
        <v>59</v>
      </c>
      <c r="D83" s="93" t="s">
        <v>60</v>
      </c>
      <c r="E83" s="94" t="s">
        <v>61</v>
      </c>
      <c r="F83"/>
    </row>
    <row r="84" spans="1:7" ht="15">
      <c r="A84" s="44" t="s">
        <v>68</v>
      </c>
      <c r="B84" s="45">
        <f>E84/C$79</f>
        <v>0.23609611389504034</v>
      </c>
      <c r="C84" s="46">
        <v>551626.528977857</v>
      </c>
      <c r="D84" s="47">
        <v>38613.857028449995</v>
      </c>
      <c r="E84" s="48">
        <v>590240.386006307</v>
      </c>
      <c r="F84" s="44" t="s">
        <v>7</v>
      </c>
      <c r="G84" s="54">
        <f>C72-C84</f>
        <v>-0.5289778569713235</v>
      </c>
    </row>
    <row r="85" spans="1:7" ht="15">
      <c r="A85" s="44" t="s">
        <v>11</v>
      </c>
      <c r="B85" s="45">
        <f>E85/C$79</f>
        <v>0.30920199270587295</v>
      </c>
      <c r="C85" s="46">
        <v>722434.6863464422</v>
      </c>
      <c r="D85" s="47">
        <v>50570.42804425096</v>
      </c>
      <c r="E85" s="48">
        <v>773005.1143906931</v>
      </c>
      <c r="F85" s="44" t="s">
        <v>11</v>
      </c>
      <c r="G85" s="54">
        <f>C73-C85</f>
        <v>0.31265355774667114</v>
      </c>
    </row>
    <row r="86" spans="1:7" ht="15">
      <c r="A86" s="44" t="s">
        <v>12</v>
      </c>
      <c r="B86" s="45">
        <f>E86/C$79</f>
        <v>0.11291196874639418</v>
      </c>
      <c r="C86" s="46">
        <v>263813.05635263195</v>
      </c>
      <c r="D86" s="47">
        <v>18466.91394468424</v>
      </c>
      <c r="E86" s="48">
        <v>282279.9702973162</v>
      </c>
      <c r="F86" s="44" t="s">
        <v>12</v>
      </c>
      <c r="G86" s="54">
        <f>C74-C86</f>
        <v>-0.05635263194562867</v>
      </c>
    </row>
    <row r="87" spans="1:7" ht="15">
      <c r="A87" s="44" t="s">
        <v>13</v>
      </c>
      <c r="B87" s="45">
        <f>E87/C$79</f>
        <v>0.08165022081589784</v>
      </c>
      <c r="C87" s="46">
        <v>190771.57669343348</v>
      </c>
      <c r="D87" s="47">
        <v>13354.010368540345</v>
      </c>
      <c r="E87" s="48">
        <v>204125.5870619738</v>
      </c>
      <c r="F87" s="44" t="s">
        <v>13</v>
      </c>
      <c r="G87" s="54">
        <f>C75-C87</f>
        <v>0.42330656651756726</v>
      </c>
    </row>
    <row r="88" spans="1:7" ht="15.75" thickBot="1">
      <c r="A88" s="88" t="s">
        <v>17</v>
      </c>
      <c r="B88" s="89">
        <f>E88/C$79</f>
        <v>0.26013953226482417</v>
      </c>
      <c r="C88" s="90">
        <v>607802.7497604765</v>
      </c>
      <c r="D88" s="91">
        <v>42546.19248323336</v>
      </c>
      <c r="E88" s="92">
        <v>650348.9422437099</v>
      </c>
      <c r="F88" s="88" t="s">
        <v>17</v>
      </c>
      <c r="G88" s="54">
        <f>C76-C88</f>
        <v>0.250239523476921</v>
      </c>
    </row>
    <row r="89" spans="1:6" ht="16.5" thickBot="1" thickTop="1">
      <c r="A89" s="30" t="s">
        <v>57</v>
      </c>
      <c r="B89" s="50">
        <f>SUM(B83:B88)</f>
        <v>0.9999998284280294</v>
      </c>
      <c r="C89" s="126">
        <v>2336448.5981308413</v>
      </c>
      <c r="D89" s="126">
        <v>163551.4018691589</v>
      </c>
      <c r="E89" s="126">
        <v>2500000</v>
      </c>
      <c r="F89" s="29"/>
    </row>
    <row r="90" spans="1:6" ht="15.75" thickBot="1">
      <c r="A90" s="31" t="s">
        <v>62</v>
      </c>
      <c r="B90" s="34"/>
      <c r="C90" s="121">
        <v>163551.4018691589</v>
      </c>
      <c r="D90" s="51"/>
      <c r="E90" s="51"/>
      <c r="F90" s="51"/>
    </row>
    <row r="91" spans="1:6" ht="15.75" thickBot="1">
      <c r="A91" s="60" t="s">
        <v>63</v>
      </c>
      <c r="B91" s="37"/>
      <c r="C91" s="127">
        <v>2500000</v>
      </c>
      <c r="D91" s="52"/>
      <c r="E91" s="53">
        <v>2500000</v>
      </c>
      <c r="F91"/>
    </row>
  </sheetData>
  <sheetProtection/>
  <mergeCells count="15">
    <mergeCell ref="B2:B3"/>
    <mergeCell ref="B4:B5"/>
    <mergeCell ref="B6:B7"/>
    <mergeCell ref="B11:B17"/>
    <mergeCell ref="B19:B20"/>
    <mergeCell ref="B21:B25"/>
    <mergeCell ref="B55:B57"/>
    <mergeCell ref="B58:B59"/>
    <mergeCell ref="B62:B63"/>
    <mergeCell ref="B28:B29"/>
    <mergeCell ref="B36:B38"/>
    <mergeCell ref="B39:B42"/>
    <mergeCell ref="B44:B45"/>
    <mergeCell ref="B46:B47"/>
    <mergeCell ref="B51:B54"/>
  </mergeCells>
  <printOptions/>
  <pageMargins left="0.31496062992125984" right="0.31496062992125984" top="0.5118110236220472" bottom="0.31496062992125984" header="0.31496062992125984" footer="0.1968503937007874"/>
  <pageSetup fitToHeight="2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1"/>
  <sheetViews>
    <sheetView zoomScalePageLayoutView="0" workbookViewId="0" topLeftCell="A1">
      <pane ySplit="1" topLeftCell="A2" activePane="bottomLeft" state="frozen"/>
      <selection pane="topLeft" activeCell="B1" sqref="B1"/>
      <selection pane="bottomLeft" activeCell="G82" sqref="G82"/>
    </sheetView>
  </sheetViews>
  <sheetFormatPr defaultColWidth="9.140625" defaultRowHeight="15"/>
  <cols>
    <col min="1" max="1" width="23.28125" style="61" customWidth="1"/>
    <col min="2" max="2" width="15.140625" style="0" customWidth="1"/>
    <col min="3" max="3" width="47.8515625" style="0" customWidth="1"/>
    <col min="4" max="4" width="10.8515625" style="85" customWidth="1"/>
    <col min="5" max="5" width="11.140625" style="85" customWidth="1"/>
    <col min="6" max="6" width="11.00390625" style="85" customWidth="1"/>
    <col min="7" max="7" width="10.8515625" style="85" customWidth="1"/>
    <col min="8" max="8" width="11.140625" style="85" customWidth="1"/>
    <col min="9" max="9" width="11.00390625" style="85" customWidth="1"/>
    <col min="10" max="10" width="10.8515625" style="85" customWidth="1"/>
    <col min="11" max="11" width="11.140625" style="85" customWidth="1"/>
    <col min="12" max="12" width="11.00390625" style="85" customWidth="1"/>
    <col min="13" max="13" width="10.8515625" style="85" customWidth="1"/>
    <col min="14" max="14" width="11.140625" style="85" customWidth="1"/>
    <col min="15" max="16" width="11.00390625" style="85" customWidth="1"/>
    <col min="17" max="17" width="17.421875" style="0" customWidth="1"/>
    <col min="18" max="18" width="28.140625" style="61" bestFit="1" customWidth="1"/>
  </cols>
  <sheetData>
    <row r="1" spans="1:18" ht="24.75" thickBot="1">
      <c r="A1" s="1" t="s">
        <v>0</v>
      </c>
      <c r="B1" s="2" t="s">
        <v>1</v>
      </c>
      <c r="C1" s="2" t="s">
        <v>2</v>
      </c>
      <c r="D1" s="2" t="s">
        <v>3</v>
      </c>
      <c r="E1" s="150" t="s">
        <v>4</v>
      </c>
      <c r="F1" s="151" t="s">
        <v>5</v>
      </c>
      <c r="G1" s="2" t="s">
        <v>3</v>
      </c>
      <c r="H1" s="150" t="s">
        <v>4</v>
      </c>
      <c r="I1" s="151" t="s">
        <v>85</v>
      </c>
      <c r="J1" s="2" t="s">
        <v>3</v>
      </c>
      <c r="K1" s="150" t="s">
        <v>4</v>
      </c>
      <c r="L1" s="151" t="s">
        <v>84</v>
      </c>
      <c r="M1" s="2" t="s">
        <v>3</v>
      </c>
      <c r="N1" s="150" t="s">
        <v>4</v>
      </c>
      <c r="O1" s="151" t="s">
        <v>86</v>
      </c>
      <c r="P1" s="151" t="s">
        <v>5</v>
      </c>
      <c r="Q1" s="2" t="s">
        <v>1</v>
      </c>
      <c r="R1" s="1" t="s">
        <v>0</v>
      </c>
    </row>
    <row r="2" spans="1:18" ht="19.5" customHeight="1">
      <c r="A2" s="58" t="s">
        <v>6</v>
      </c>
      <c r="B2" s="233" t="s">
        <v>8</v>
      </c>
      <c r="C2" s="4" t="s">
        <v>9</v>
      </c>
      <c r="D2" s="154">
        <v>3110</v>
      </c>
      <c r="E2" s="152">
        <v>36</v>
      </c>
      <c r="F2" s="153">
        <f aca="true" t="shared" si="0" ref="F2:F9">D2*E2</f>
        <v>111960</v>
      </c>
      <c r="G2" s="154">
        <v>3110</v>
      </c>
      <c r="H2" s="152">
        <v>12</v>
      </c>
      <c r="I2" s="153">
        <f aca="true" t="shared" si="1" ref="I2:I9">G2*H2</f>
        <v>37320</v>
      </c>
      <c r="J2" s="154">
        <v>3110</v>
      </c>
      <c r="K2" s="152">
        <v>12</v>
      </c>
      <c r="L2" s="153">
        <f aca="true" t="shared" si="2" ref="L2:L9">J2*K2</f>
        <v>37320</v>
      </c>
      <c r="M2" s="154">
        <v>3110</v>
      </c>
      <c r="N2" s="152">
        <v>12</v>
      </c>
      <c r="O2" s="153">
        <f aca="true" t="shared" si="3" ref="O2:O9">M2*N2</f>
        <v>37320</v>
      </c>
      <c r="P2" s="153">
        <f>I2+L2+O2</f>
        <v>111960</v>
      </c>
      <c r="Q2" s="233" t="s">
        <v>8</v>
      </c>
      <c r="R2" s="58" t="s">
        <v>6</v>
      </c>
    </row>
    <row r="3" spans="1:18" ht="18.75" customHeight="1">
      <c r="A3" s="67" t="s">
        <v>6</v>
      </c>
      <c r="B3" s="234"/>
      <c r="C3" s="4" t="s">
        <v>10</v>
      </c>
      <c r="D3" s="154">
        <v>2035</v>
      </c>
      <c r="E3" s="152">
        <v>36</v>
      </c>
      <c r="F3" s="153">
        <f t="shared" si="0"/>
        <v>73260</v>
      </c>
      <c r="G3" s="154">
        <v>2035</v>
      </c>
      <c r="H3" s="152">
        <v>12</v>
      </c>
      <c r="I3" s="153">
        <f t="shared" si="1"/>
        <v>24420</v>
      </c>
      <c r="J3" s="154">
        <v>2035</v>
      </c>
      <c r="K3" s="152">
        <v>12</v>
      </c>
      <c r="L3" s="153">
        <f t="shared" si="2"/>
        <v>24420</v>
      </c>
      <c r="M3" s="154">
        <v>2035</v>
      </c>
      <c r="N3" s="152">
        <v>12</v>
      </c>
      <c r="O3" s="153">
        <f t="shared" si="3"/>
        <v>24420</v>
      </c>
      <c r="P3" s="153">
        <f aca="true" t="shared" si="4" ref="P3:P9">I3+L3+O3</f>
        <v>73260</v>
      </c>
      <c r="Q3" s="234"/>
      <c r="R3" s="67" t="s">
        <v>6</v>
      </c>
    </row>
    <row r="4" spans="1:18" ht="15">
      <c r="A4" s="58" t="s">
        <v>22</v>
      </c>
      <c r="B4" s="235" t="s">
        <v>23</v>
      </c>
      <c r="C4" s="4" t="s">
        <v>66</v>
      </c>
      <c r="D4" s="154">
        <v>7000</v>
      </c>
      <c r="E4" s="152">
        <v>3</v>
      </c>
      <c r="F4" s="153">
        <f t="shared" si="0"/>
        <v>21000</v>
      </c>
      <c r="G4" s="154">
        <v>7000</v>
      </c>
      <c r="H4" s="152">
        <v>1</v>
      </c>
      <c r="I4" s="153">
        <f t="shared" si="1"/>
        <v>7000</v>
      </c>
      <c r="J4" s="154">
        <v>7000</v>
      </c>
      <c r="K4" s="152">
        <v>1</v>
      </c>
      <c r="L4" s="153">
        <f t="shared" si="2"/>
        <v>7000</v>
      </c>
      <c r="M4" s="154">
        <v>7000</v>
      </c>
      <c r="N4" s="152">
        <v>1</v>
      </c>
      <c r="O4" s="153">
        <f t="shared" si="3"/>
        <v>7000</v>
      </c>
      <c r="P4" s="153">
        <f t="shared" si="4"/>
        <v>21000</v>
      </c>
      <c r="Q4" s="235" t="s">
        <v>23</v>
      </c>
      <c r="R4" s="58" t="s">
        <v>22</v>
      </c>
    </row>
    <row r="5" spans="1:18" ht="15">
      <c r="A5" s="58" t="s">
        <v>22</v>
      </c>
      <c r="B5" s="236"/>
      <c r="C5" s="4" t="s">
        <v>24</v>
      </c>
      <c r="D5" s="154">
        <v>25000</v>
      </c>
      <c r="E5" s="152">
        <v>2</v>
      </c>
      <c r="F5" s="153">
        <f t="shared" si="0"/>
        <v>50000</v>
      </c>
      <c r="G5" s="154">
        <v>25000</v>
      </c>
      <c r="H5" s="152">
        <v>0</v>
      </c>
      <c r="I5" s="153">
        <f t="shared" si="1"/>
        <v>0</v>
      </c>
      <c r="J5" s="154">
        <v>25000</v>
      </c>
      <c r="K5" s="152">
        <v>1</v>
      </c>
      <c r="L5" s="153">
        <f t="shared" si="2"/>
        <v>25000</v>
      </c>
      <c r="M5" s="154">
        <v>25000</v>
      </c>
      <c r="N5" s="152">
        <v>1</v>
      </c>
      <c r="O5" s="153">
        <f t="shared" si="3"/>
        <v>25000</v>
      </c>
      <c r="P5" s="153">
        <f t="shared" si="4"/>
        <v>50000</v>
      </c>
      <c r="Q5" s="236"/>
      <c r="R5" s="58" t="s">
        <v>22</v>
      </c>
    </row>
    <row r="6" spans="1:18" ht="15">
      <c r="A6" s="58" t="s">
        <v>40</v>
      </c>
      <c r="B6" s="236" t="s">
        <v>23</v>
      </c>
      <c r="C6" s="22" t="s">
        <v>41</v>
      </c>
      <c r="D6" s="154">
        <v>140</v>
      </c>
      <c r="E6" s="152">
        <v>36</v>
      </c>
      <c r="F6" s="155">
        <f t="shared" si="0"/>
        <v>5040</v>
      </c>
      <c r="G6" s="154">
        <v>140</v>
      </c>
      <c r="H6" s="152">
        <v>12</v>
      </c>
      <c r="I6" s="155">
        <f t="shared" si="1"/>
        <v>1680</v>
      </c>
      <c r="J6" s="154">
        <v>140</v>
      </c>
      <c r="K6" s="152">
        <v>12</v>
      </c>
      <c r="L6" s="155">
        <f t="shared" si="2"/>
        <v>1680</v>
      </c>
      <c r="M6" s="154">
        <v>140</v>
      </c>
      <c r="N6" s="152">
        <v>12</v>
      </c>
      <c r="O6" s="155">
        <f t="shared" si="3"/>
        <v>1680</v>
      </c>
      <c r="P6" s="153">
        <f t="shared" si="4"/>
        <v>5040</v>
      </c>
      <c r="Q6" s="236" t="s">
        <v>23</v>
      </c>
      <c r="R6" s="58" t="s">
        <v>40</v>
      </c>
    </row>
    <row r="7" spans="1:18" ht="15">
      <c r="A7" s="67" t="s">
        <v>40</v>
      </c>
      <c r="B7" s="237"/>
      <c r="C7" s="22" t="s">
        <v>42</v>
      </c>
      <c r="D7" s="154">
        <v>1000</v>
      </c>
      <c r="E7" s="152">
        <v>3</v>
      </c>
      <c r="F7" s="155">
        <f t="shared" si="0"/>
        <v>3000</v>
      </c>
      <c r="G7" s="154">
        <v>1000</v>
      </c>
      <c r="H7" s="152">
        <v>1</v>
      </c>
      <c r="I7" s="155">
        <f t="shared" si="1"/>
        <v>1000</v>
      </c>
      <c r="J7" s="154">
        <v>1000</v>
      </c>
      <c r="K7" s="152">
        <v>1</v>
      </c>
      <c r="L7" s="155">
        <f t="shared" si="2"/>
        <v>1000</v>
      </c>
      <c r="M7" s="154">
        <v>1000</v>
      </c>
      <c r="N7" s="152">
        <v>1</v>
      </c>
      <c r="O7" s="155">
        <f t="shared" si="3"/>
        <v>1000</v>
      </c>
      <c r="P7" s="153">
        <f t="shared" si="4"/>
        <v>3000</v>
      </c>
      <c r="Q7" s="237"/>
      <c r="R7" s="67" t="s">
        <v>40</v>
      </c>
    </row>
    <row r="8" spans="1:18" ht="15">
      <c r="A8" s="67" t="s">
        <v>51</v>
      </c>
      <c r="B8" s="18" t="s">
        <v>23</v>
      </c>
      <c r="C8" s="17" t="s">
        <v>52</v>
      </c>
      <c r="D8" s="154">
        <v>3000</v>
      </c>
      <c r="E8" s="152">
        <v>3</v>
      </c>
      <c r="F8" s="154">
        <f t="shared" si="0"/>
        <v>9000</v>
      </c>
      <c r="G8" s="154">
        <v>3000</v>
      </c>
      <c r="H8" s="152">
        <v>1</v>
      </c>
      <c r="I8" s="154">
        <f t="shared" si="1"/>
        <v>3000</v>
      </c>
      <c r="J8" s="154">
        <v>3000</v>
      </c>
      <c r="K8" s="152">
        <v>1</v>
      </c>
      <c r="L8" s="154">
        <f t="shared" si="2"/>
        <v>3000</v>
      </c>
      <c r="M8" s="154">
        <v>3000</v>
      </c>
      <c r="N8" s="152">
        <v>1</v>
      </c>
      <c r="O8" s="154">
        <f t="shared" si="3"/>
        <v>3000</v>
      </c>
      <c r="P8" s="153">
        <f t="shared" si="4"/>
        <v>9000</v>
      </c>
      <c r="Q8" s="18" t="s">
        <v>23</v>
      </c>
      <c r="R8" s="67" t="s">
        <v>51</v>
      </c>
    </row>
    <row r="9" spans="1:18" ht="15.75" thickBot="1">
      <c r="A9" s="59" t="s">
        <v>56</v>
      </c>
      <c r="B9" s="62" t="s">
        <v>23</v>
      </c>
      <c r="C9" s="63" t="s">
        <v>76</v>
      </c>
      <c r="D9" s="154">
        <v>1122</v>
      </c>
      <c r="E9" s="152">
        <v>3</v>
      </c>
      <c r="F9" s="154">
        <f t="shared" si="0"/>
        <v>3366</v>
      </c>
      <c r="G9" s="154">
        <v>1122</v>
      </c>
      <c r="H9" s="152">
        <v>1</v>
      </c>
      <c r="I9" s="154">
        <f t="shared" si="1"/>
        <v>1122</v>
      </c>
      <c r="J9" s="154">
        <v>1122</v>
      </c>
      <c r="K9" s="152">
        <v>1</v>
      </c>
      <c r="L9" s="154">
        <f t="shared" si="2"/>
        <v>1122</v>
      </c>
      <c r="M9" s="154">
        <v>1122</v>
      </c>
      <c r="N9" s="152">
        <v>1</v>
      </c>
      <c r="O9" s="154">
        <f t="shared" si="3"/>
        <v>1122</v>
      </c>
      <c r="P9" s="153">
        <f t="shared" si="4"/>
        <v>3366</v>
      </c>
      <c r="Q9" s="62" t="s">
        <v>23</v>
      </c>
      <c r="R9" s="59" t="s">
        <v>56</v>
      </c>
    </row>
    <row r="10" spans="1:18" ht="15.75" thickBot="1">
      <c r="A10" s="73" t="s">
        <v>67</v>
      </c>
      <c r="B10" s="74" t="s">
        <v>23</v>
      </c>
      <c r="C10" s="75"/>
      <c r="D10" s="156"/>
      <c r="E10" s="157"/>
      <c r="F10" s="158">
        <f>SUM(F2:F9)</f>
        <v>276626</v>
      </c>
      <c r="G10" s="128"/>
      <c r="H10" s="157"/>
      <c r="I10" s="158">
        <f>SUM(I2:I9)</f>
        <v>75542</v>
      </c>
      <c r="J10" s="156"/>
      <c r="K10" s="157"/>
      <c r="L10" s="158">
        <f>SUM(L2:L9)</f>
        <v>100542</v>
      </c>
      <c r="M10" s="156"/>
      <c r="N10" s="157"/>
      <c r="O10" s="158">
        <f>SUM(O2:O9)</f>
        <v>100542</v>
      </c>
      <c r="P10" s="158">
        <f>SUM(P2:P9)</f>
        <v>276626</v>
      </c>
      <c r="Q10" s="74" t="s">
        <v>23</v>
      </c>
      <c r="R10" s="73" t="s">
        <v>67</v>
      </c>
    </row>
    <row r="11" spans="1:18" ht="15">
      <c r="A11" s="255" t="s">
        <v>6</v>
      </c>
      <c r="B11" s="238" t="s">
        <v>7</v>
      </c>
      <c r="C11" s="3" t="s">
        <v>96</v>
      </c>
      <c r="D11" s="159">
        <v>102000</v>
      </c>
      <c r="E11" s="160">
        <v>1</v>
      </c>
      <c r="F11" s="161">
        <f aca="true" t="shared" si="5" ref="F11:F17">D11*E11</f>
        <v>102000</v>
      </c>
      <c r="G11" s="159">
        <v>39000</v>
      </c>
      <c r="H11" s="160">
        <v>1</v>
      </c>
      <c r="I11" s="161">
        <f>G11*H11</f>
        <v>39000</v>
      </c>
      <c r="J11" s="159">
        <v>40000</v>
      </c>
      <c r="K11" s="160">
        <v>1</v>
      </c>
      <c r="L11" s="161">
        <f>J11*K11</f>
        <v>40000</v>
      </c>
      <c r="M11" s="159">
        <v>23000</v>
      </c>
      <c r="N11" s="160">
        <v>1</v>
      </c>
      <c r="O11" s="161">
        <f>M11*N11</f>
        <v>23000</v>
      </c>
      <c r="P11" s="161">
        <f>I11+L11+O11</f>
        <v>102000</v>
      </c>
      <c r="Q11" s="238" t="s">
        <v>7</v>
      </c>
      <c r="R11" s="255" t="s">
        <v>6</v>
      </c>
    </row>
    <row r="12" spans="1:18" ht="15">
      <c r="A12" s="58" t="s">
        <v>22</v>
      </c>
      <c r="B12" s="238"/>
      <c r="C12" s="3" t="s">
        <v>92</v>
      </c>
      <c r="D12" s="159">
        <v>4000</v>
      </c>
      <c r="E12" s="160">
        <v>1</v>
      </c>
      <c r="F12" s="161">
        <f t="shared" si="5"/>
        <v>4000</v>
      </c>
      <c r="G12" s="159">
        <v>4000</v>
      </c>
      <c r="H12" s="160">
        <v>1</v>
      </c>
      <c r="I12" s="161">
        <f aca="true" t="shared" si="6" ref="I12:I17">G12*H12</f>
        <v>4000</v>
      </c>
      <c r="J12" s="159">
        <v>0</v>
      </c>
      <c r="K12" s="160">
        <v>1</v>
      </c>
      <c r="L12" s="161">
        <f aca="true" t="shared" si="7" ref="L12:L17">J12*K12</f>
        <v>0</v>
      </c>
      <c r="M12" s="159">
        <v>0</v>
      </c>
      <c r="N12" s="160">
        <v>1</v>
      </c>
      <c r="O12" s="161">
        <f>M12*N12</f>
        <v>0</v>
      </c>
      <c r="P12" s="161">
        <f>I12+L12+O12</f>
        <v>4000</v>
      </c>
      <c r="Q12" s="238"/>
      <c r="R12" s="58" t="s">
        <v>22</v>
      </c>
    </row>
    <row r="13" spans="1:18" ht="15">
      <c r="A13" s="58" t="s">
        <v>22</v>
      </c>
      <c r="B13" s="238"/>
      <c r="C13" s="3" t="s">
        <v>66</v>
      </c>
      <c r="D13" s="159">
        <v>27000</v>
      </c>
      <c r="E13" s="160">
        <v>1</v>
      </c>
      <c r="F13" s="161">
        <f t="shared" si="5"/>
        <v>27000</v>
      </c>
      <c r="G13" s="159">
        <v>2000</v>
      </c>
      <c r="H13" s="160">
        <v>1</v>
      </c>
      <c r="I13" s="161">
        <f t="shared" si="6"/>
        <v>2000</v>
      </c>
      <c r="J13" s="159">
        <v>25000</v>
      </c>
      <c r="K13" s="160">
        <v>1</v>
      </c>
      <c r="L13" s="161">
        <f t="shared" si="7"/>
        <v>25000</v>
      </c>
      <c r="M13" s="159">
        <v>0</v>
      </c>
      <c r="N13" s="160">
        <v>1</v>
      </c>
      <c r="O13" s="161">
        <f>M13*N13</f>
        <v>0</v>
      </c>
      <c r="P13" s="161">
        <f>I13+L13+O13</f>
        <v>27000</v>
      </c>
      <c r="Q13" s="238"/>
      <c r="R13" s="58" t="s">
        <v>22</v>
      </c>
    </row>
    <row r="14" spans="1:18" ht="15">
      <c r="A14" s="58" t="s">
        <v>22</v>
      </c>
      <c r="B14" s="238"/>
      <c r="C14" s="3" t="s">
        <v>93</v>
      </c>
      <c r="D14" s="159">
        <v>8000</v>
      </c>
      <c r="E14" s="160">
        <v>1</v>
      </c>
      <c r="F14" s="161">
        <f t="shared" si="5"/>
        <v>8000</v>
      </c>
      <c r="G14" s="159">
        <v>4000</v>
      </c>
      <c r="H14" s="160">
        <v>1</v>
      </c>
      <c r="I14" s="161">
        <f t="shared" si="6"/>
        <v>4000</v>
      </c>
      <c r="J14" s="159">
        <v>4000</v>
      </c>
      <c r="K14" s="160">
        <v>1</v>
      </c>
      <c r="L14" s="161">
        <f t="shared" si="7"/>
        <v>4000</v>
      </c>
      <c r="M14" s="159">
        <v>0</v>
      </c>
      <c r="N14" s="160">
        <v>1</v>
      </c>
      <c r="O14" s="161">
        <f>M14*N14</f>
        <v>0</v>
      </c>
      <c r="P14" s="161">
        <f>I14+L14+O14</f>
        <v>8000</v>
      </c>
      <c r="Q14" s="238"/>
      <c r="R14" s="58" t="s">
        <v>22</v>
      </c>
    </row>
    <row r="15" spans="1:18" ht="15">
      <c r="A15" s="58" t="s">
        <v>22</v>
      </c>
      <c r="B15" s="238"/>
      <c r="C15" s="3" t="s">
        <v>95</v>
      </c>
      <c r="D15" s="159">
        <v>31000</v>
      </c>
      <c r="E15" s="160">
        <v>1</v>
      </c>
      <c r="F15" s="161">
        <f t="shared" si="5"/>
        <v>31000</v>
      </c>
      <c r="G15" s="159">
        <v>4000</v>
      </c>
      <c r="H15" s="160">
        <v>1</v>
      </c>
      <c r="I15" s="161">
        <f t="shared" si="6"/>
        <v>4000</v>
      </c>
      <c r="J15" s="159">
        <v>19000</v>
      </c>
      <c r="K15" s="160">
        <v>1</v>
      </c>
      <c r="L15" s="161">
        <f t="shared" si="7"/>
        <v>19000</v>
      </c>
      <c r="M15" s="159">
        <v>8000</v>
      </c>
      <c r="N15" s="160">
        <v>1</v>
      </c>
      <c r="O15" s="161">
        <f>M15*N15</f>
        <v>8000</v>
      </c>
      <c r="P15" s="161">
        <f>I15+L15+O15</f>
        <v>31000</v>
      </c>
      <c r="Q15" s="238"/>
      <c r="R15" s="58" t="s">
        <v>22</v>
      </c>
    </row>
    <row r="16" spans="1:18" ht="15">
      <c r="A16" s="67" t="s">
        <v>22</v>
      </c>
      <c r="B16" s="238"/>
      <c r="C16" s="3" t="s">
        <v>91</v>
      </c>
      <c r="D16" s="159">
        <v>65000</v>
      </c>
      <c r="E16" s="160">
        <v>1</v>
      </c>
      <c r="F16" s="161">
        <f t="shared" si="5"/>
        <v>65000</v>
      </c>
      <c r="G16" s="159">
        <v>12000</v>
      </c>
      <c r="H16" s="160">
        <v>1</v>
      </c>
      <c r="I16" s="161">
        <f t="shared" si="6"/>
        <v>12000</v>
      </c>
      <c r="J16" s="159">
        <v>19000</v>
      </c>
      <c r="K16" s="160">
        <v>1</v>
      </c>
      <c r="L16" s="161">
        <f t="shared" si="7"/>
        <v>19000</v>
      </c>
      <c r="M16" s="159">
        <v>34000</v>
      </c>
      <c r="N16" s="160">
        <v>1</v>
      </c>
      <c r="O16" s="161">
        <f>M16*N16</f>
        <v>34000</v>
      </c>
      <c r="P16" s="161">
        <f>I16+L16+O16</f>
        <v>65000</v>
      </c>
      <c r="Q16" s="238"/>
      <c r="R16" s="67" t="s">
        <v>22</v>
      </c>
    </row>
    <row r="17" spans="1:18" ht="15.75" thickBot="1">
      <c r="A17" s="67" t="s">
        <v>51</v>
      </c>
      <c r="B17" s="239"/>
      <c r="C17" s="3" t="s">
        <v>94</v>
      </c>
      <c r="D17" s="159">
        <v>38000</v>
      </c>
      <c r="E17" s="160">
        <v>1</v>
      </c>
      <c r="F17" s="161">
        <f t="shared" si="5"/>
        <v>38000</v>
      </c>
      <c r="G17" s="159">
        <v>13000</v>
      </c>
      <c r="H17" s="160">
        <v>1</v>
      </c>
      <c r="I17" s="161">
        <f t="shared" si="6"/>
        <v>13000</v>
      </c>
      <c r="J17" s="159">
        <v>15000</v>
      </c>
      <c r="K17" s="160">
        <v>1</v>
      </c>
      <c r="L17" s="161">
        <f t="shared" si="7"/>
        <v>15000</v>
      </c>
      <c r="M17" s="159">
        <v>10000</v>
      </c>
      <c r="N17" s="160">
        <v>1</v>
      </c>
      <c r="O17" s="161">
        <f>M17*N17</f>
        <v>10000</v>
      </c>
      <c r="P17" s="161">
        <f>I17+L17+O17</f>
        <v>38000</v>
      </c>
      <c r="Q17" s="239"/>
      <c r="R17" s="67" t="s">
        <v>51</v>
      </c>
    </row>
    <row r="18" spans="1:18" ht="15.75" thickBot="1">
      <c r="A18" s="73" t="s">
        <v>65</v>
      </c>
      <c r="B18" s="86" t="s">
        <v>7</v>
      </c>
      <c r="C18" s="87"/>
      <c r="D18" s="162"/>
      <c r="E18" s="163"/>
      <c r="F18" s="164">
        <f>SUM(F11:F17)</f>
        <v>275000</v>
      </c>
      <c r="G18" s="129"/>
      <c r="H18" s="130"/>
      <c r="I18" s="164">
        <f>SUM(I11:I17)</f>
        <v>78000</v>
      </c>
      <c r="J18" s="162"/>
      <c r="K18" s="163"/>
      <c r="L18" s="164">
        <f>SUM(L11:L17)</f>
        <v>122000</v>
      </c>
      <c r="M18" s="162"/>
      <c r="N18" s="163"/>
      <c r="O18" s="164">
        <f>SUM(O11:O17)</f>
        <v>75000</v>
      </c>
      <c r="P18" s="164">
        <f>SUM(P11:P17)</f>
        <v>275000</v>
      </c>
      <c r="Q18" s="86" t="s">
        <v>7</v>
      </c>
      <c r="R18" s="73" t="s">
        <v>65</v>
      </c>
    </row>
    <row r="19" spans="1:18" ht="15">
      <c r="A19" s="58" t="s">
        <v>6</v>
      </c>
      <c r="B19" s="240" t="s">
        <v>11</v>
      </c>
      <c r="C19" s="6" t="s">
        <v>73</v>
      </c>
      <c r="D19" s="244">
        <v>3300</v>
      </c>
      <c r="E19" s="245">
        <v>18</v>
      </c>
      <c r="F19" s="246">
        <f aca="true" t="shared" si="8" ref="F19:F26">D19*E19</f>
        <v>59400</v>
      </c>
      <c r="G19" s="244">
        <v>3300</v>
      </c>
      <c r="H19" s="245">
        <v>12</v>
      </c>
      <c r="I19" s="246">
        <f aca="true" t="shared" si="9" ref="I19:I26">G19*H19</f>
        <v>39600</v>
      </c>
      <c r="J19" s="244">
        <v>3300</v>
      </c>
      <c r="K19" s="245">
        <v>6</v>
      </c>
      <c r="L19" s="246">
        <f aca="true" t="shared" si="10" ref="L19:L26">J19*K19</f>
        <v>19800</v>
      </c>
      <c r="M19" s="244">
        <v>0</v>
      </c>
      <c r="N19" s="245">
        <v>0</v>
      </c>
      <c r="O19" s="246">
        <f aca="true" t="shared" si="11" ref="O19:O26">M19*N19</f>
        <v>0</v>
      </c>
      <c r="P19" s="246">
        <f aca="true" t="shared" si="12" ref="P19:P26">I19+L19+O19</f>
        <v>59400</v>
      </c>
      <c r="Q19" s="240" t="s">
        <v>11</v>
      </c>
      <c r="R19" s="58" t="s">
        <v>6</v>
      </c>
    </row>
    <row r="20" spans="1:18" ht="15">
      <c r="A20" s="67" t="s">
        <v>6</v>
      </c>
      <c r="B20" s="241"/>
      <c r="C20" s="6" t="s">
        <v>74</v>
      </c>
      <c r="D20" s="244">
        <v>3000</v>
      </c>
      <c r="E20" s="245">
        <v>18</v>
      </c>
      <c r="F20" s="246">
        <f t="shared" si="8"/>
        <v>54000</v>
      </c>
      <c r="G20" s="244">
        <v>3000</v>
      </c>
      <c r="H20" s="245">
        <v>12</v>
      </c>
      <c r="I20" s="246">
        <f t="shared" si="9"/>
        <v>36000</v>
      </c>
      <c r="J20" s="244">
        <v>3000</v>
      </c>
      <c r="K20" s="245">
        <v>6</v>
      </c>
      <c r="L20" s="246">
        <f t="shared" si="10"/>
        <v>18000</v>
      </c>
      <c r="M20" s="244">
        <v>0</v>
      </c>
      <c r="N20" s="245">
        <v>0</v>
      </c>
      <c r="O20" s="246">
        <f t="shared" si="11"/>
        <v>0</v>
      </c>
      <c r="P20" s="246">
        <f t="shared" si="12"/>
        <v>54000</v>
      </c>
      <c r="Q20" s="241"/>
      <c r="R20" s="67" t="s">
        <v>6</v>
      </c>
    </row>
    <row r="21" spans="1:18" s="251" customFormat="1" ht="15">
      <c r="A21" s="250" t="s">
        <v>22</v>
      </c>
      <c r="B21" s="242" t="s">
        <v>11</v>
      </c>
      <c r="C21" s="103" t="s">
        <v>25</v>
      </c>
      <c r="D21" s="244">
        <v>65000</v>
      </c>
      <c r="E21" s="245">
        <v>1</v>
      </c>
      <c r="F21" s="246">
        <f t="shared" si="8"/>
        <v>65000</v>
      </c>
      <c r="G21" s="244">
        <v>45000</v>
      </c>
      <c r="H21" s="245">
        <v>1</v>
      </c>
      <c r="I21" s="246">
        <f t="shared" si="9"/>
        <v>45000</v>
      </c>
      <c r="J21" s="244">
        <v>20000</v>
      </c>
      <c r="K21" s="245">
        <v>1</v>
      </c>
      <c r="L21" s="246">
        <f t="shared" si="10"/>
        <v>20000</v>
      </c>
      <c r="M21" s="244">
        <v>0</v>
      </c>
      <c r="N21" s="245">
        <v>0</v>
      </c>
      <c r="O21" s="246">
        <f>M21*N21</f>
        <v>0</v>
      </c>
      <c r="P21" s="246">
        <f t="shared" si="12"/>
        <v>65000</v>
      </c>
      <c r="Q21" s="242" t="s">
        <v>11</v>
      </c>
      <c r="R21" s="250" t="s">
        <v>22</v>
      </c>
    </row>
    <row r="22" spans="1:18" s="251" customFormat="1" ht="15">
      <c r="A22" s="250" t="s">
        <v>22</v>
      </c>
      <c r="B22" s="243"/>
      <c r="C22" s="103" t="s">
        <v>26</v>
      </c>
      <c r="D22" s="244">
        <v>130000</v>
      </c>
      <c r="E22" s="245">
        <v>1.5</v>
      </c>
      <c r="F22" s="246">
        <f t="shared" si="8"/>
        <v>195000</v>
      </c>
      <c r="G22" s="244">
        <v>130000</v>
      </c>
      <c r="H22" s="245">
        <v>1</v>
      </c>
      <c r="I22" s="246">
        <f t="shared" si="9"/>
        <v>130000</v>
      </c>
      <c r="J22" s="244">
        <v>130000</v>
      </c>
      <c r="K22" s="245">
        <v>0.5</v>
      </c>
      <c r="L22" s="246">
        <f t="shared" si="10"/>
        <v>65000</v>
      </c>
      <c r="M22" s="244">
        <v>0</v>
      </c>
      <c r="N22" s="245">
        <v>0</v>
      </c>
      <c r="O22" s="246">
        <f t="shared" si="11"/>
        <v>0</v>
      </c>
      <c r="P22" s="246">
        <f t="shared" si="12"/>
        <v>195000</v>
      </c>
      <c r="Q22" s="243"/>
      <c r="R22" s="250" t="s">
        <v>22</v>
      </c>
    </row>
    <row r="23" spans="1:18" s="251" customFormat="1" ht="15">
      <c r="A23" s="250" t="s">
        <v>22</v>
      </c>
      <c r="B23" s="243"/>
      <c r="C23" s="103" t="s">
        <v>27</v>
      </c>
      <c r="D23" s="244">
        <v>183005</v>
      </c>
      <c r="E23" s="245">
        <v>1</v>
      </c>
      <c r="F23" s="246">
        <f t="shared" si="8"/>
        <v>183005</v>
      </c>
      <c r="G23" s="244">
        <v>118005</v>
      </c>
      <c r="H23" s="245">
        <v>1</v>
      </c>
      <c r="I23" s="246">
        <f t="shared" si="9"/>
        <v>118005</v>
      </c>
      <c r="J23" s="244">
        <v>65000</v>
      </c>
      <c r="K23" s="245">
        <v>1</v>
      </c>
      <c r="L23" s="246">
        <f t="shared" si="10"/>
        <v>65000</v>
      </c>
      <c r="M23" s="244">
        <v>0</v>
      </c>
      <c r="N23" s="245">
        <v>1.5</v>
      </c>
      <c r="O23" s="246">
        <f t="shared" si="11"/>
        <v>0</v>
      </c>
      <c r="P23" s="246">
        <f t="shared" si="12"/>
        <v>183005</v>
      </c>
      <c r="Q23" s="243"/>
      <c r="R23" s="250" t="s">
        <v>22</v>
      </c>
    </row>
    <row r="24" spans="1:18" ht="15">
      <c r="A24" s="58" t="s">
        <v>22</v>
      </c>
      <c r="B24" s="243"/>
      <c r="C24" s="103" t="s">
        <v>90</v>
      </c>
      <c r="D24" s="244">
        <v>79500</v>
      </c>
      <c r="E24" s="245">
        <v>1</v>
      </c>
      <c r="F24" s="246">
        <f t="shared" si="8"/>
        <v>79500</v>
      </c>
      <c r="G24" s="244">
        <v>79500</v>
      </c>
      <c r="H24" s="245">
        <v>1</v>
      </c>
      <c r="I24" s="246">
        <f t="shared" si="9"/>
        <v>79500</v>
      </c>
      <c r="J24" s="244">
        <v>0</v>
      </c>
      <c r="K24" s="245">
        <v>0</v>
      </c>
      <c r="L24" s="246">
        <f t="shared" si="10"/>
        <v>0</v>
      </c>
      <c r="M24" s="244">
        <v>0</v>
      </c>
      <c r="N24" s="245">
        <v>0</v>
      </c>
      <c r="O24" s="246">
        <f t="shared" si="11"/>
        <v>0</v>
      </c>
      <c r="P24" s="246">
        <f t="shared" si="12"/>
        <v>79500</v>
      </c>
      <c r="Q24" s="243"/>
      <c r="R24" s="58" t="s">
        <v>22</v>
      </c>
    </row>
    <row r="25" spans="1:18" s="251" customFormat="1" ht="15">
      <c r="A25" s="250" t="s">
        <v>22</v>
      </c>
      <c r="B25" s="243"/>
      <c r="C25" s="103" t="s">
        <v>75</v>
      </c>
      <c r="D25" s="244">
        <v>78000</v>
      </c>
      <c r="E25" s="245">
        <v>1</v>
      </c>
      <c r="F25" s="246">
        <f t="shared" si="8"/>
        <v>78000</v>
      </c>
      <c r="G25" s="244">
        <v>52000</v>
      </c>
      <c r="H25" s="245">
        <v>1</v>
      </c>
      <c r="I25" s="246">
        <f t="shared" si="9"/>
        <v>52000</v>
      </c>
      <c r="J25" s="244">
        <v>26000</v>
      </c>
      <c r="K25" s="245">
        <v>1</v>
      </c>
      <c r="L25" s="246">
        <f t="shared" si="10"/>
        <v>26000</v>
      </c>
      <c r="M25" s="244">
        <v>0</v>
      </c>
      <c r="N25" s="245">
        <v>1.5</v>
      </c>
      <c r="O25" s="246">
        <f t="shared" si="11"/>
        <v>0</v>
      </c>
      <c r="P25" s="246">
        <f t="shared" si="12"/>
        <v>78000</v>
      </c>
      <c r="Q25" s="243"/>
      <c r="R25" s="250" t="s">
        <v>22</v>
      </c>
    </row>
    <row r="26" spans="1:18" s="251" customFormat="1" ht="15.75" thickBot="1">
      <c r="A26" s="252" t="s">
        <v>51</v>
      </c>
      <c r="B26" s="7" t="s">
        <v>11</v>
      </c>
      <c r="C26" s="123" t="s">
        <v>52</v>
      </c>
      <c r="D26" s="244">
        <v>5686.666</v>
      </c>
      <c r="E26" s="245">
        <v>1.5</v>
      </c>
      <c r="F26" s="244">
        <f t="shared" si="8"/>
        <v>8529.999</v>
      </c>
      <c r="G26" s="244">
        <v>5686.666</v>
      </c>
      <c r="H26" s="245">
        <v>1</v>
      </c>
      <c r="I26" s="244">
        <f t="shared" si="9"/>
        <v>5686.666</v>
      </c>
      <c r="J26" s="244">
        <v>5686.666</v>
      </c>
      <c r="K26" s="245">
        <v>0.5</v>
      </c>
      <c r="L26" s="244">
        <f t="shared" si="10"/>
        <v>2843.333</v>
      </c>
      <c r="M26" s="244">
        <v>0</v>
      </c>
      <c r="N26" s="245">
        <v>1.5</v>
      </c>
      <c r="O26" s="244">
        <f t="shared" si="11"/>
        <v>0</v>
      </c>
      <c r="P26" s="244">
        <f t="shared" si="12"/>
        <v>8529.999</v>
      </c>
      <c r="Q26" s="7" t="s">
        <v>11</v>
      </c>
      <c r="R26" s="252" t="s">
        <v>51</v>
      </c>
    </row>
    <row r="27" spans="1:18" ht="15.75" thickBot="1">
      <c r="A27" s="73" t="s">
        <v>65</v>
      </c>
      <c r="B27" s="76" t="s">
        <v>11</v>
      </c>
      <c r="C27" s="77"/>
      <c r="D27" s="247"/>
      <c r="E27" s="248"/>
      <c r="F27" s="249">
        <f>SUM(F19:F26)</f>
        <v>722434.999</v>
      </c>
      <c r="G27" s="131"/>
      <c r="H27" s="248"/>
      <c r="I27" s="249">
        <f>SUM(I19:I26)</f>
        <v>505791.666</v>
      </c>
      <c r="J27" s="131"/>
      <c r="K27" s="248"/>
      <c r="L27" s="249">
        <f>SUM(L19:L26)</f>
        <v>216643.333</v>
      </c>
      <c r="M27" s="131"/>
      <c r="N27" s="248"/>
      <c r="O27" s="249">
        <f>SUM(O19:O26)</f>
        <v>0</v>
      </c>
      <c r="P27" s="249">
        <f>SUM(P19:P26)</f>
        <v>722434.999</v>
      </c>
      <c r="Q27" s="76" t="s">
        <v>11</v>
      </c>
      <c r="R27" s="73" t="s">
        <v>65</v>
      </c>
    </row>
    <row r="28" spans="1:18" ht="15">
      <c r="A28" s="58" t="s">
        <v>6</v>
      </c>
      <c r="B28" s="223" t="s">
        <v>12</v>
      </c>
      <c r="C28" s="8" t="s">
        <v>71</v>
      </c>
      <c r="D28" s="193">
        <v>1200</v>
      </c>
      <c r="E28" s="194">
        <v>36</v>
      </c>
      <c r="F28" s="195">
        <f aca="true" t="shared" si="13" ref="F28:F34">D28*E28</f>
        <v>43200</v>
      </c>
      <c r="G28" s="193">
        <v>1200</v>
      </c>
      <c r="H28" s="194">
        <v>12</v>
      </c>
      <c r="I28" s="195">
        <f aca="true" t="shared" si="14" ref="I28:I34">G28*H28</f>
        <v>14400</v>
      </c>
      <c r="J28" s="193">
        <v>1200</v>
      </c>
      <c r="K28" s="194">
        <v>12</v>
      </c>
      <c r="L28" s="195">
        <f aca="true" t="shared" si="15" ref="L28:L34">J28*K28</f>
        <v>14400</v>
      </c>
      <c r="M28" s="193">
        <v>1200</v>
      </c>
      <c r="N28" s="194">
        <v>12</v>
      </c>
      <c r="O28" s="195">
        <f aca="true" t="shared" si="16" ref="O28:O34">M28*N28</f>
        <v>14400</v>
      </c>
      <c r="P28" s="195">
        <f>I28+L28+O28</f>
        <v>43200</v>
      </c>
      <c r="Q28" s="223" t="s">
        <v>12</v>
      </c>
      <c r="R28" s="58" t="s">
        <v>6</v>
      </c>
    </row>
    <row r="29" spans="1:18" ht="15">
      <c r="A29" s="67" t="s">
        <v>6</v>
      </c>
      <c r="B29" s="224"/>
      <c r="C29" s="8" t="s">
        <v>72</v>
      </c>
      <c r="D29" s="193">
        <v>750</v>
      </c>
      <c r="E29" s="194">
        <v>36</v>
      </c>
      <c r="F29" s="195">
        <f t="shared" si="13"/>
        <v>27000</v>
      </c>
      <c r="G29" s="193">
        <v>750</v>
      </c>
      <c r="H29" s="194">
        <v>12</v>
      </c>
      <c r="I29" s="195">
        <f t="shared" si="14"/>
        <v>9000</v>
      </c>
      <c r="J29" s="193">
        <v>750</v>
      </c>
      <c r="K29" s="194">
        <v>12</v>
      </c>
      <c r="L29" s="195">
        <f t="shared" si="15"/>
        <v>9000</v>
      </c>
      <c r="M29" s="193">
        <v>750</v>
      </c>
      <c r="N29" s="194">
        <v>12</v>
      </c>
      <c r="O29" s="195">
        <f t="shared" si="16"/>
        <v>9000</v>
      </c>
      <c r="P29" s="195">
        <f aca="true" t="shared" si="17" ref="P29:P34">I29+L29+O29</f>
        <v>27000</v>
      </c>
      <c r="Q29" s="224"/>
      <c r="R29" s="67" t="s">
        <v>6</v>
      </c>
    </row>
    <row r="30" spans="1:18" ht="15">
      <c r="A30" s="71" t="s">
        <v>22</v>
      </c>
      <c r="B30" s="12" t="s">
        <v>12</v>
      </c>
      <c r="C30" s="8" t="s">
        <v>81</v>
      </c>
      <c r="D30" s="193">
        <v>10000</v>
      </c>
      <c r="E30" s="194">
        <v>1</v>
      </c>
      <c r="F30" s="195">
        <f t="shared" si="13"/>
        <v>10000</v>
      </c>
      <c r="G30" s="193">
        <v>10000</v>
      </c>
      <c r="H30" s="194">
        <v>1</v>
      </c>
      <c r="I30" s="195">
        <f t="shared" si="14"/>
        <v>10000</v>
      </c>
      <c r="J30" s="193">
        <v>10000</v>
      </c>
      <c r="K30" s="194">
        <v>0</v>
      </c>
      <c r="L30" s="195">
        <f t="shared" si="15"/>
        <v>0</v>
      </c>
      <c r="M30" s="193">
        <v>10000</v>
      </c>
      <c r="N30" s="194">
        <v>0</v>
      </c>
      <c r="O30" s="195">
        <f t="shared" si="16"/>
        <v>0</v>
      </c>
      <c r="P30" s="195">
        <f t="shared" si="17"/>
        <v>10000</v>
      </c>
      <c r="Q30" s="12" t="s">
        <v>12</v>
      </c>
      <c r="R30" s="71" t="s">
        <v>22</v>
      </c>
    </row>
    <row r="31" spans="1:18" ht="24.75">
      <c r="A31" s="58" t="s">
        <v>30</v>
      </c>
      <c r="B31" s="12" t="s">
        <v>12</v>
      </c>
      <c r="C31" s="14" t="s">
        <v>82</v>
      </c>
      <c r="D31" s="193">
        <v>168613</v>
      </c>
      <c r="E31" s="194">
        <v>1</v>
      </c>
      <c r="F31" s="195">
        <f t="shared" si="13"/>
        <v>168613</v>
      </c>
      <c r="G31" s="193">
        <v>24613</v>
      </c>
      <c r="H31" s="194">
        <v>1</v>
      </c>
      <c r="I31" s="195">
        <f t="shared" si="14"/>
        <v>24613</v>
      </c>
      <c r="J31" s="193">
        <v>82000</v>
      </c>
      <c r="K31" s="194">
        <v>1</v>
      </c>
      <c r="L31" s="195">
        <f t="shared" si="15"/>
        <v>82000</v>
      </c>
      <c r="M31" s="193">
        <v>62000</v>
      </c>
      <c r="N31" s="194">
        <v>1</v>
      </c>
      <c r="O31" s="195">
        <f t="shared" si="16"/>
        <v>62000</v>
      </c>
      <c r="P31" s="195">
        <f t="shared" si="17"/>
        <v>168613</v>
      </c>
      <c r="Q31" s="12" t="s">
        <v>12</v>
      </c>
      <c r="R31" s="58" t="s">
        <v>30</v>
      </c>
    </row>
    <row r="32" spans="1:18" ht="15">
      <c r="A32" s="71" t="s">
        <v>37</v>
      </c>
      <c r="B32" s="12" t="s">
        <v>12</v>
      </c>
      <c r="C32" s="19" t="s">
        <v>39</v>
      </c>
      <c r="D32" s="193">
        <v>2000</v>
      </c>
      <c r="E32" s="194">
        <v>3</v>
      </c>
      <c r="F32" s="195">
        <f t="shared" si="13"/>
        <v>6000</v>
      </c>
      <c r="G32" s="193">
        <v>2000</v>
      </c>
      <c r="H32" s="194">
        <v>1</v>
      </c>
      <c r="I32" s="195">
        <f t="shared" si="14"/>
        <v>2000</v>
      </c>
      <c r="J32" s="193">
        <v>2000</v>
      </c>
      <c r="K32" s="194">
        <v>1</v>
      </c>
      <c r="L32" s="195">
        <f t="shared" si="15"/>
        <v>2000</v>
      </c>
      <c r="M32" s="193">
        <v>2000</v>
      </c>
      <c r="N32" s="194">
        <v>1</v>
      </c>
      <c r="O32" s="195">
        <f t="shared" si="16"/>
        <v>2000</v>
      </c>
      <c r="P32" s="195">
        <f t="shared" si="17"/>
        <v>6000</v>
      </c>
      <c r="Q32" s="12" t="s">
        <v>12</v>
      </c>
      <c r="R32" s="71" t="s">
        <v>37</v>
      </c>
    </row>
    <row r="33" spans="1:18" ht="15">
      <c r="A33" s="71" t="s">
        <v>40</v>
      </c>
      <c r="B33" s="12" t="s">
        <v>12</v>
      </c>
      <c r="C33" s="14" t="s">
        <v>43</v>
      </c>
      <c r="D33" s="193">
        <v>6000</v>
      </c>
      <c r="E33" s="194">
        <v>1</v>
      </c>
      <c r="F33" s="195">
        <f t="shared" si="13"/>
        <v>6000</v>
      </c>
      <c r="G33" s="193">
        <v>6000</v>
      </c>
      <c r="H33" s="194">
        <v>0.5</v>
      </c>
      <c r="I33" s="195">
        <f t="shared" si="14"/>
        <v>3000</v>
      </c>
      <c r="J33" s="193">
        <v>6000</v>
      </c>
      <c r="K33" s="194">
        <v>0.5</v>
      </c>
      <c r="L33" s="195">
        <f t="shared" si="15"/>
        <v>3000</v>
      </c>
      <c r="M33" s="193">
        <v>6000</v>
      </c>
      <c r="N33" s="194">
        <v>0</v>
      </c>
      <c r="O33" s="195">
        <f t="shared" si="16"/>
        <v>0</v>
      </c>
      <c r="P33" s="195">
        <f t="shared" si="17"/>
        <v>6000</v>
      </c>
      <c r="Q33" s="12" t="s">
        <v>12</v>
      </c>
      <c r="R33" s="71" t="s">
        <v>40</v>
      </c>
    </row>
    <row r="34" spans="1:18" ht="15.75" thickBot="1">
      <c r="A34" s="104" t="s">
        <v>51</v>
      </c>
      <c r="B34" s="64" t="s">
        <v>12</v>
      </c>
      <c r="C34" s="65" t="s">
        <v>52</v>
      </c>
      <c r="D34" s="196">
        <v>1000</v>
      </c>
      <c r="E34" s="197">
        <v>3</v>
      </c>
      <c r="F34" s="196">
        <f t="shared" si="13"/>
        <v>3000</v>
      </c>
      <c r="G34" s="196">
        <v>1000</v>
      </c>
      <c r="H34" s="197">
        <v>1</v>
      </c>
      <c r="I34" s="196">
        <f t="shared" si="14"/>
        <v>1000</v>
      </c>
      <c r="J34" s="196">
        <v>1000</v>
      </c>
      <c r="K34" s="197">
        <v>1</v>
      </c>
      <c r="L34" s="196">
        <f t="shared" si="15"/>
        <v>1000</v>
      </c>
      <c r="M34" s="196">
        <v>1000</v>
      </c>
      <c r="N34" s="197">
        <v>1</v>
      </c>
      <c r="O34" s="196">
        <f t="shared" si="16"/>
        <v>1000</v>
      </c>
      <c r="P34" s="196">
        <f t="shared" si="17"/>
        <v>3000</v>
      </c>
      <c r="Q34" s="64" t="s">
        <v>12</v>
      </c>
      <c r="R34" s="104" t="s">
        <v>51</v>
      </c>
    </row>
    <row r="35" spans="1:18" ht="15.75" thickBot="1">
      <c r="A35" s="58" t="s">
        <v>65</v>
      </c>
      <c r="B35" s="57" t="s">
        <v>12</v>
      </c>
      <c r="C35" s="78"/>
      <c r="D35" s="198"/>
      <c r="E35" s="199"/>
      <c r="F35" s="200">
        <f>SUM(F28:F34)</f>
        <v>263813</v>
      </c>
      <c r="G35" s="132"/>
      <c r="H35" s="212"/>
      <c r="I35" s="200">
        <f>SUM(I28:I34)</f>
        <v>64013</v>
      </c>
      <c r="J35" s="198"/>
      <c r="K35" s="212"/>
      <c r="L35" s="200">
        <f>SUM(L28:L34)</f>
        <v>111400</v>
      </c>
      <c r="M35" s="198"/>
      <c r="N35" s="212"/>
      <c r="O35" s="200">
        <f>SUM(O28:O34)</f>
        <v>88400</v>
      </c>
      <c r="P35" s="200">
        <f>SUM(P28:P34)</f>
        <v>263813</v>
      </c>
      <c r="Q35" s="57" t="s">
        <v>12</v>
      </c>
      <c r="R35" s="58" t="s">
        <v>65</v>
      </c>
    </row>
    <row r="36" spans="1:18" s="251" customFormat="1" ht="15">
      <c r="A36" s="256" t="s">
        <v>6</v>
      </c>
      <c r="B36" s="225" t="s">
        <v>13</v>
      </c>
      <c r="C36" s="69" t="s">
        <v>14</v>
      </c>
      <c r="D36" s="171">
        <v>1775</v>
      </c>
      <c r="E36" s="176">
        <v>18</v>
      </c>
      <c r="F36" s="213">
        <f aca="true" t="shared" si="18" ref="F36:F49">D36*E36</f>
        <v>31950</v>
      </c>
      <c r="G36" s="218">
        <v>1775</v>
      </c>
      <c r="H36" s="218">
        <v>6</v>
      </c>
      <c r="I36" s="172">
        <f aca="true" t="shared" si="19" ref="I36:I49">G36*H36</f>
        <v>10650</v>
      </c>
      <c r="J36" s="218">
        <v>1775</v>
      </c>
      <c r="K36" s="218">
        <v>12</v>
      </c>
      <c r="L36" s="172">
        <f aca="true" t="shared" si="20" ref="L36:L49">J36*K36</f>
        <v>21300</v>
      </c>
      <c r="M36" s="218">
        <v>0</v>
      </c>
      <c r="N36" s="218">
        <v>0</v>
      </c>
      <c r="O36" s="172">
        <f aca="true" t="shared" si="21" ref="O36:O49">M36*N36</f>
        <v>0</v>
      </c>
      <c r="P36" s="257">
        <f>I36+L36+O36</f>
        <v>31950</v>
      </c>
      <c r="Q36" s="225" t="s">
        <v>13</v>
      </c>
      <c r="R36" s="256" t="s">
        <v>6</v>
      </c>
    </row>
    <row r="37" spans="1:18" s="251" customFormat="1" ht="15">
      <c r="A37" s="250" t="s">
        <v>6</v>
      </c>
      <c r="B37" s="226"/>
      <c r="C37" s="10" t="s">
        <v>15</v>
      </c>
      <c r="D37" s="175">
        <v>1700</v>
      </c>
      <c r="E37" s="176">
        <v>18</v>
      </c>
      <c r="F37" s="214">
        <f t="shared" si="18"/>
        <v>30600</v>
      </c>
      <c r="G37" s="219">
        <v>1700</v>
      </c>
      <c r="H37" s="260">
        <v>6</v>
      </c>
      <c r="I37" s="173">
        <f t="shared" si="19"/>
        <v>10200</v>
      </c>
      <c r="J37" s="219">
        <v>1700</v>
      </c>
      <c r="K37" s="260">
        <v>12</v>
      </c>
      <c r="L37" s="173">
        <f t="shared" si="20"/>
        <v>20400</v>
      </c>
      <c r="M37" s="260">
        <v>0</v>
      </c>
      <c r="N37" s="260">
        <v>0</v>
      </c>
      <c r="O37" s="173">
        <f t="shared" si="21"/>
        <v>0</v>
      </c>
      <c r="P37" s="258">
        <f aca="true" t="shared" si="22" ref="P37:P64">I37+L37+O37</f>
        <v>30600</v>
      </c>
      <c r="Q37" s="226"/>
      <c r="R37" s="250" t="s">
        <v>6</v>
      </c>
    </row>
    <row r="38" spans="1:18" s="251" customFormat="1" ht="15">
      <c r="A38" s="259" t="s">
        <v>6</v>
      </c>
      <c r="B38" s="227"/>
      <c r="C38" s="10" t="s">
        <v>16</v>
      </c>
      <c r="D38" s="174">
        <v>650</v>
      </c>
      <c r="E38" s="176">
        <v>6</v>
      </c>
      <c r="F38" s="214">
        <f t="shared" si="18"/>
        <v>3900</v>
      </c>
      <c r="G38" s="220">
        <v>650</v>
      </c>
      <c r="H38" s="260">
        <v>6</v>
      </c>
      <c r="I38" s="173">
        <f t="shared" si="19"/>
        <v>3900</v>
      </c>
      <c r="J38" s="220">
        <v>650</v>
      </c>
      <c r="K38" s="260">
        <v>0</v>
      </c>
      <c r="L38" s="173">
        <f t="shared" si="20"/>
        <v>0</v>
      </c>
      <c r="M38" s="260">
        <v>0</v>
      </c>
      <c r="N38" s="260">
        <v>0</v>
      </c>
      <c r="O38" s="173">
        <f t="shared" si="21"/>
        <v>0</v>
      </c>
      <c r="P38" s="258">
        <f t="shared" si="22"/>
        <v>3900</v>
      </c>
      <c r="Q38" s="227"/>
      <c r="R38" s="259" t="s">
        <v>6</v>
      </c>
    </row>
    <row r="39" spans="1:18" s="251" customFormat="1" ht="15">
      <c r="A39" s="250" t="s">
        <v>30</v>
      </c>
      <c r="B39" s="226" t="s">
        <v>13</v>
      </c>
      <c r="C39" s="66" t="s">
        <v>31</v>
      </c>
      <c r="D39" s="175">
        <v>5000</v>
      </c>
      <c r="E39" s="176">
        <v>1</v>
      </c>
      <c r="F39" s="215">
        <f t="shared" si="18"/>
        <v>5000</v>
      </c>
      <c r="G39" s="219">
        <v>5000</v>
      </c>
      <c r="H39" s="260">
        <v>1</v>
      </c>
      <c r="I39" s="173">
        <f t="shared" si="19"/>
        <v>5000</v>
      </c>
      <c r="J39" s="219">
        <v>5000</v>
      </c>
      <c r="K39" s="260">
        <v>0</v>
      </c>
      <c r="L39" s="177">
        <f t="shared" si="20"/>
        <v>0</v>
      </c>
      <c r="M39" s="260">
        <v>0</v>
      </c>
      <c r="N39" s="260">
        <v>0</v>
      </c>
      <c r="O39" s="177">
        <f t="shared" si="21"/>
        <v>0</v>
      </c>
      <c r="P39" s="261">
        <f t="shared" si="22"/>
        <v>5000</v>
      </c>
      <c r="Q39" s="226" t="s">
        <v>13</v>
      </c>
      <c r="R39" s="250" t="s">
        <v>30</v>
      </c>
    </row>
    <row r="40" spans="1:18" s="251" customFormat="1" ht="24.75">
      <c r="A40" s="250" t="s">
        <v>30</v>
      </c>
      <c r="B40" s="226"/>
      <c r="C40" s="15" t="s">
        <v>32</v>
      </c>
      <c r="D40" s="175">
        <v>44500</v>
      </c>
      <c r="E40" s="176">
        <v>1</v>
      </c>
      <c r="F40" s="215">
        <f t="shared" si="18"/>
        <v>44500</v>
      </c>
      <c r="G40" s="219">
        <v>35000</v>
      </c>
      <c r="H40" s="260">
        <v>1</v>
      </c>
      <c r="I40" s="173">
        <f t="shared" si="19"/>
        <v>35000</v>
      </c>
      <c r="J40" s="219">
        <v>9500</v>
      </c>
      <c r="K40" s="260">
        <v>1</v>
      </c>
      <c r="L40" s="177">
        <f t="shared" si="20"/>
        <v>9500</v>
      </c>
      <c r="M40" s="260">
        <v>0</v>
      </c>
      <c r="N40" s="260">
        <v>0</v>
      </c>
      <c r="O40" s="177">
        <f t="shared" si="21"/>
        <v>0</v>
      </c>
      <c r="P40" s="261">
        <f t="shared" si="22"/>
        <v>44500</v>
      </c>
      <c r="Q40" s="226"/>
      <c r="R40" s="250" t="s">
        <v>30</v>
      </c>
    </row>
    <row r="41" spans="1:18" s="251" customFormat="1" ht="24.75">
      <c r="A41" s="250" t="s">
        <v>30</v>
      </c>
      <c r="B41" s="226"/>
      <c r="C41" s="15" t="s">
        <v>33</v>
      </c>
      <c r="D41" s="175">
        <v>4450</v>
      </c>
      <c r="E41" s="176">
        <v>10</v>
      </c>
      <c r="F41" s="215">
        <f t="shared" si="18"/>
        <v>44500</v>
      </c>
      <c r="G41" s="219">
        <v>4450</v>
      </c>
      <c r="H41" s="260">
        <v>0</v>
      </c>
      <c r="I41" s="173">
        <f t="shared" si="19"/>
        <v>0</v>
      </c>
      <c r="J41" s="219">
        <v>4450</v>
      </c>
      <c r="K41" s="260">
        <v>10</v>
      </c>
      <c r="L41" s="177">
        <f t="shared" si="20"/>
        <v>44500</v>
      </c>
      <c r="M41" s="260">
        <v>0</v>
      </c>
      <c r="N41" s="260">
        <v>0</v>
      </c>
      <c r="O41" s="177">
        <f t="shared" si="21"/>
        <v>0</v>
      </c>
      <c r="P41" s="261">
        <f t="shared" si="22"/>
        <v>44500</v>
      </c>
      <c r="Q41" s="226"/>
      <c r="R41" s="250" t="s">
        <v>30</v>
      </c>
    </row>
    <row r="42" spans="1:18" s="251" customFormat="1" ht="15">
      <c r="A42" s="259" t="s">
        <v>30</v>
      </c>
      <c r="B42" s="226"/>
      <c r="C42" s="16" t="s">
        <v>34</v>
      </c>
      <c r="D42" s="175">
        <v>500</v>
      </c>
      <c r="E42" s="176">
        <v>18</v>
      </c>
      <c r="F42" s="215">
        <f t="shared" si="18"/>
        <v>9000</v>
      </c>
      <c r="G42" s="219">
        <v>500</v>
      </c>
      <c r="H42" s="260">
        <v>0</v>
      </c>
      <c r="I42" s="173">
        <f t="shared" si="19"/>
        <v>0</v>
      </c>
      <c r="J42" s="219">
        <v>500</v>
      </c>
      <c r="K42" s="260">
        <v>18</v>
      </c>
      <c r="L42" s="173">
        <f t="shared" si="20"/>
        <v>9000</v>
      </c>
      <c r="M42" s="260">
        <v>0</v>
      </c>
      <c r="N42" s="260">
        <v>0</v>
      </c>
      <c r="O42" s="173">
        <f t="shared" si="21"/>
        <v>0</v>
      </c>
      <c r="P42" s="258">
        <f t="shared" si="22"/>
        <v>9000</v>
      </c>
      <c r="Q42" s="226"/>
      <c r="R42" s="259" t="s">
        <v>30</v>
      </c>
    </row>
    <row r="43" spans="1:18" s="251" customFormat="1" ht="15">
      <c r="A43" s="259" t="s">
        <v>37</v>
      </c>
      <c r="B43" s="23" t="s">
        <v>13</v>
      </c>
      <c r="C43" s="9" t="s">
        <v>38</v>
      </c>
      <c r="D43" s="175">
        <v>5250</v>
      </c>
      <c r="E43" s="176">
        <v>1</v>
      </c>
      <c r="F43" s="215">
        <f t="shared" si="18"/>
        <v>5250</v>
      </c>
      <c r="G43" s="219">
        <v>1750</v>
      </c>
      <c r="H43" s="260">
        <v>1</v>
      </c>
      <c r="I43" s="173">
        <f t="shared" si="19"/>
        <v>1750</v>
      </c>
      <c r="J43" s="219">
        <f>D43-G43</f>
        <v>3500</v>
      </c>
      <c r="K43" s="260">
        <v>1</v>
      </c>
      <c r="L43" s="173">
        <f t="shared" si="20"/>
        <v>3500</v>
      </c>
      <c r="M43" s="260">
        <v>0</v>
      </c>
      <c r="N43" s="260">
        <v>0</v>
      </c>
      <c r="O43" s="173">
        <f t="shared" si="21"/>
        <v>0</v>
      </c>
      <c r="P43" s="258">
        <f t="shared" si="22"/>
        <v>5250</v>
      </c>
      <c r="Q43" s="23" t="s">
        <v>13</v>
      </c>
      <c r="R43" s="259" t="s">
        <v>37</v>
      </c>
    </row>
    <row r="44" spans="1:18" s="251" customFormat="1" ht="15">
      <c r="A44" s="250" t="s">
        <v>40</v>
      </c>
      <c r="B44" s="226" t="s">
        <v>13</v>
      </c>
      <c r="C44" s="66" t="s">
        <v>44</v>
      </c>
      <c r="D44" s="175">
        <v>300</v>
      </c>
      <c r="E44" s="176">
        <v>18</v>
      </c>
      <c r="F44" s="215">
        <f t="shared" si="18"/>
        <v>5400</v>
      </c>
      <c r="G44" s="219">
        <v>300</v>
      </c>
      <c r="H44" s="260">
        <v>6</v>
      </c>
      <c r="I44" s="173">
        <f t="shared" si="19"/>
        <v>1800</v>
      </c>
      <c r="J44" s="219">
        <v>300</v>
      </c>
      <c r="K44" s="260">
        <v>12</v>
      </c>
      <c r="L44" s="177">
        <f t="shared" si="20"/>
        <v>3600</v>
      </c>
      <c r="M44" s="260">
        <v>0</v>
      </c>
      <c r="N44" s="260">
        <v>0</v>
      </c>
      <c r="O44" s="177">
        <f t="shared" si="21"/>
        <v>0</v>
      </c>
      <c r="P44" s="261">
        <f t="shared" si="22"/>
        <v>5400</v>
      </c>
      <c r="Q44" s="226" t="s">
        <v>13</v>
      </c>
      <c r="R44" s="250" t="s">
        <v>40</v>
      </c>
    </row>
    <row r="45" spans="1:18" s="251" customFormat="1" ht="15">
      <c r="A45" s="259" t="s">
        <v>40</v>
      </c>
      <c r="B45" s="226"/>
      <c r="C45" s="16" t="s">
        <v>45</v>
      </c>
      <c r="D45" s="175">
        <v>3500</v>
      </c>
      <c r="E45" s="176">
        <v>1</v>
      </c>
      <c r="F45" s="215">
        <f t="shared" si="18"/>
        <v>3500</v>
      </c>
      <c r="G45" s="219">
        <v>1500</v>
      </c>
      <c r="H45" s="260">
        <v>1</v>
      </c>
      <c r="I45" s="173">
        <f t="shared" si="19"/>
        <v>1500</v>
      </c>
      <c r="J45" s="219">
        <f>D45-G45</f>
        <v>2000</v>
      </c>
      <c r="K45" s="260">
        <v>1</v>
      </c>
      <c r="L45" s="262">
        <f t="shared" si="20"/>
        <v>2000</v>
      </c>
      <c r="M45" s="260">
        <v>0</v>
      </c>
      <c r="N45" s="260">
        <v>0</v>
      </c>
      <c r="O45" s="262">
        <f t="shared" si="21"/>
        <v>0</v>
      </c>
      <c r="P45" s="263">
        <f t="shared" si="22"/>
        <v>3500</v>
      </c>
      <c r="Q45" s="226"/>
      <c r="R45" s="259" t="s">
        <v>40</v>
      </c>
    </row>
    <row r="46" spans="1:18" s="251" customFormat="1" ht="15">
      <c r="A46" s="250" t="s">
        <v>47</v>
      </c>
      <c r="B46" s="228" t="s">
        <v>13</v>
      </c>
      <c r="C46" s="10" t="s">
        <v>48</v>
      </c>
      <c r="D46" s="175">
        <v>2000</v>
      </c>
      <c r="E46" s="176">
        <v>1</v>
      </c>
      <c r="F46" s="215">
        <f t="shared" si="18"/>
        <v>2000</v>
      </c>
      <c r="G46" s="219">
        <v>2000</v>
      </c>
      <c r="H46" s="260">
        <v>1</v>
      </c>
      <c r="I46" s="173">
        <f t="shared" si="19"/>
        <v>2000</v>
      </c>
      <c r="J46" s="219">
        <v>2000</v>
      </c>
      <c r="K46" s="260">
        <v>0</v>
      </c>
      <c r="L46" s="173">
        <f t="shared" si="20"/>
        <v>0</v>
      </c>
      <c r="M46" s="260">
        <v>0</v>
      </c>
      <c r="N46" s="260">
        <v>0</v>
      </c>
      <c r="O46" s="173">
        <f t="shared" si="21"/>
        <v>0</v>
      </c>
      <c r="P46" s="258">
        <f t="shared" si="22"/>
        <v>2000</v>
      </c>
      <c r="Q46" s="228" t="s">
        <v>13</v>
      </c>
      <c r="R46" s="250" t="s">
        <v>47</v>
      </c>
    </row>
    <row r="47" spans="1:18" s="251" customFormat="1" ht="15">
      <c r="A47" s="259" t="s">
        <v>47</v>
      </c>
      <c r="B47" s="229" t="s">
        <v>13</v>
      </c>
      <c r="C47" s="24" t="s">
        <v>49</v>
      </c>
      <c r="D47" s="175">
        <v>50</v>
      </c>
      <c r="E47" s="176">
        <v>18</v>
      </c>
      <c r="F47" s="215">
        <f t="shared" si="18"/>
        <v>900</v>
      </c>
      <c r="G47" s="219">
        <v>50</v>
      </c>
      <c r="H47" s="260">
        <v>6</v>
      </c>
      <c r="I47" s="262">
        <f t="shared" si="19"/>
        <v>300</v>
      </c>
      <c r="J47" s="219">
        <v>50</v>
      </c>
      <c r="K47" s="260">
        <v>12</v>
      </c>
      <c r="L47" s="262">
        <f t="shared" si="20"/>
        <v>600</v>
      </c>
      <c r="M47" s="260">
        <v>0</v>
      </c>
      <c r="N47" s="260">
        <v>0</v>
      </c>
      <c r="O47" s="262">
        <f t="shared" si="21"/>
        <v>0</v>
      </c>
      <c r="P47" s="263">
        <f t="shared" si="22"/>
        <v>900</v>
      </c>
      <c r="Q47" s="229" t="s">
        <v>13</v>
      </c>
      <c r="R47" s="259" t="s">
        <v>47</v>
      </c>
    </row>
    <row r="48" spans="1:18" s="251" customFormat="1" ht="15">
      <c r="A48" s="252" t="s">
        <v>51</v>
      </c>
      <c r="B48" s="23" t="s">
        <v>13</v>
      </c>
      <c r="C48" s="9" t="s">
        <v>53</v>
      </c>
      <c r="D48" s="175">
        <v>150</v>
      </c>
      <c r="E48" s="176">
        <v>18</v>
      </c>
      <c r="F48" s="215">
        <f t="shared" si="18"/>
        <v>2700</v>
      </c>
      <c r="G48" s="219">
        <v>150</v>
      </c>
      <c r="H48" s="260">
        <v>6</v>
      </c>
      <c r="I48" s="173">
        <f t="shared" si="19"/>
        <v>900</v>
      </c>
      <c r="J48" s="219">
        <v>150</v>
      </c>
      <c r="K48" s="260">
        <v>12</v>
      </c>
      <c r="L48" s="173">
        <f t="shared" si="20"/>
        <v>1800</v>
      </c>
      <c r="M48" s="260">
        <v>0</v>
      </c>
      <c r="N48" s="260">
        <v>0</v>
      </c>
      <c r="O48" s="173">
        <f t="shared" si="21"/>
        <v>0</v>
      </c>
      <c r="P48" s="264">
        <f t="shared" si="22"/>
        <v>2700</v>
      </c>
      <c r="Q48" s="23" t="s">
        <v>13</v>
      </c>
      <c r="R48" s="252" t="s">
        <v>51</v>
      </c>
    </row>
    <row r="49" spans="1:18" s="251" customFormat="1" ht="15.75" thickBot="1">
      <c r="A49" s="265" t="s">
        <v>56</v>
      </c>
      <c r="B49" s="20" t="s">
        <v>13</v>
      </c>
      <c r="C49" s="21" t="s">
        <v>76</v>
      </c>
      <c r="D49" s="178">
        <v>1048</v>
      </c>
      <c r="E49" s="179">
        <v>1.5</v>
      </c>
      <c r="F49" s="216">
        <f t="shared" si="18"/>
        <v>1572</v>
      </c>
      <c r="G49" s="221">
        <v>1048</v>
      </c>
      <c r="H49" s="179">
        <v>0.5</v>
      </c>
      <c r="I49" s="180">
        <f t="shared" si="19"/>
        <v>524</v>
      </c>
      <c r="J49" s="221">
        <v>1048</v>
      </c>
      <c r="K49" s="179">
        <v>1</v>
      </c>
      <c r="L49" s="180">
        <f t="shared" si="20"/>
        <v>1048</v>
      </c>
      <c r="M49" s="179">
        <v>0</v>
      </c>
      <c r="N49" s="179">
        <v>0</v>
      </c>
      <c r="O49" s="180">
        <f t="shared" si="21"/>
        <v>0</v>
      </c>
      <c r="P49" s="266">
        <f t="shared" si="22"/>
        <v>1572</v>
      </c>
      <c r="Q49" s="20" t="s">
        <v>13</v>
      </c>
      <c r="R49" s="265" t="s">
        <v>56</v>
      </c>
    </row>
    <row r="50" spans="1:18" s="251" customFormat="1" ht="15.75" thickBot="1">
      <c r="A50" s="250" t="s">
        <v>65</v>
      </c>
      <c r="B50" s="56" t="s">
        <v>13</v>
      </c>
      <c r="C50" s="267"/>
      <c r="D50" s="267"/>
      <c r="E50" s="267"/>
      <c r="F50" s="217">
        <f>SUM(F36:F49)</f>
        <v>190772</v>
      </c>
      <c r="G50" s="267"/>
      <c r="H50" s="267"/>
      <c r="I50" s="268">
        <f>SUM(I36:I49)</f>
        <v>73524</v>
      </c>
      <c r="J50" s="267"/>
      <c r="K50" s="267"/>
      <c r="L50" s="268">
        <f>SUM(L36:L49)</f>
        <v>117248</v>
      </c>
      <c r="M50" s="267"/>
      <c r="N50" s="267"/>
      <c r="O50" s="268">
        <f>SUM(O36:O49)</f>
        <v>0</v>
      </c>
      <c r="P50" s="269">
        <f>SUM(P36:P49)</f>
        <v>190772</v>
      </c>
      <c r="Q50" s="56" t="s">
        <v>13</v>
      </c>
      <c r="R50" s="250" t="s">
        <v>65</v>
      </c>
    </row>
    <row r="51" spans="1:18" ht="15">
      <c r="A51" s="68" t="s">
        <v>6</v>
      </c>
      <c r="B51" s="230" t="s">
        <v>17</v>
      </c>
      <c r="C51" s="205" t="s">
        <v>18</v>
      </c>
      <c r="D51" s="185">
        <v>3300</v>
      </c>
      <c r="E51" s="186">
        <v>24</v>
      </c>
      <c r="F51" s="185">
        <f aca="true" t="shared" si="23" ref="F51:F64">D51*E51</f>
        <v>79200</v>
      </c>
      <c r="G51" s="185">
        <v>3300</v>
      </c>
      <c r="H51" s="186">
        <v>12</v>
      </c>
      <c r="I51" s="185">
        <f aca="true" t="shared" si="24" ref="I51:I56">G51*H51</f>
        <v>39600</v>
      </c>
      <c r="J51" s="185">
        <v>3300</v>
      </c>
      <c r="K51" s="186">
        <v>12</v>
      </c>
      <c r="L51" s="185">
        <f aca="true" t="shared" si="25" ref="L51:L64">J51*K51</f>
        <v>39600</v>
      </c>
      <c r="M51" s="186">
        <v>0</v>
      </c>
      <c r="N51" s="186">
        <v>0</v>
      </c>
      <c r="O51" s="186">
        <f aca="true" t="shared" si="26" ref="O51:O56">M51*N51</f>
        <v>0</v>
      </c>
      <c r="P51" s="185">
        <f t="shared" si="22"/>
        <v>79200</v>
      </c>
      <c r="Q51" s="230" t="s">
        <v>17</v>
      </c>
      <c r="R51" s="68" t="s">
        <v>6</v>
      </c>
    </row>
    <row r="52" spans="1:18" ht="15">
      <c r="A52" s="58" t="s">
        <v>6</v>
      </c>
      <c r="B52" s="231"/>
      <c r="C52" s="25" t="s">
        <v>19</v>
      </c>
      <c r="D52" s="185">
        <v>2400</v>
      </c>
      <c r="E52" s="186">
        <v>36</v>
      </c>
      <c r="F52" s="181">
        <f t="shared" si="23"/>
        <v>86400</v>
      </c>
      <c r="G52" s="185">
        <v>2400</v>
      </c>
      <c r="H52" s="186">
        <v>18</v>
      </c>
      <c r="I52" s="181">
        <f t="shared" si="24"/>
        <v>43200</v>
      </c>
      <c r="J52" s="185">
        <v>2400</v>
      </c>
      <c r="K52" s="186">
        <v>18</v>
      </c>
      <c r="L52" s="181">
        <f t="shared" si="25"/>
        <v>43200</v>
      </c>
      <c r="M52" s="25">
        <v>0</v>
      </c>
      <c r="N52" s="25">
        <v>0</v>
      </c>
      <c r="O52" s="181">
        <f t="shared" si="26"/>
        <v>0</v>
      </c>
      <c r="P52" s="181">
        <f t="shared" si="22"/>
        <v>86400</v>
      </c>
      <c r="Q52" s="231"/>
      <c r="R52" s="58" t="s">
        <v>6</v>
      </c>
    </row>
    <row r="53" spans="1:18" ht="15">
      <c r="A53" s="58" t="s">
        <v>6</v>
      </c>
      <c r="B53" s="231"/>
      <c r="C53" s="25" t="s">
        <v>20</v>
      </c>
      <c r="D53" s="185">
        <v>2400</v>
      </c>
      <c r="E53" s="186">
        <v>24</v>
      </c>
      <c r="F53" s="181">
        <f t="shared" si="23"/>
        <v>57600</v>
      </c>
      <c r="G53" s="185">
        <v>2400</v>
      </c>
      <c r="H53" s="186">
        <v>12</v>
      </c>
      <c r="I53" s="181">
        <f t="shared" si="24"/>
        <v>28800</v>
      </c>
      <c r="J53" s="185">
        <v>2400</v>
      </c>
      <c r="K53" s="186">
        <v>12</v>
      </c>
      <c r="L53" s="181">
        <f t="shared" si="25"/>
        <v>28800</v>
      </c>
      <c r="M53" s="25">
        <v>0</v>
      </c>
      <c r="N53" s="25">
        <v>0</v>
      </c>
      <c r="O53" s="181">
        <f t="shared" si="26"/>
        <v>0</v>
      </c>
      <c r="P53" s="181">
        <f t="shared" si="22"/>
        <v>57600</v>
      </c>
      <c r="Q53" s="231"/>
      <c r="R53" s="58" t="s">
        <v>6</v>
      </c>
    </row>
    <row r="54" spans="1:18" ht="15">
      <c r="A54" s="67" t="s">
        <v>6</v>
      </c>
      <c r="B54" s="232"/>
      <c r="C54" s="11" t="s">
        <v>21</v>
      </c>
      <c r="D54" s="185">
        <v>12000</v>
      </c>
      <c r="E54" s="186">
        <v>6</v>
      </c>
      <c r="F54" s="181">
        <f t="shared" si="23"/>
        <v>72000</v>
      </c>
      <c r="G54" s="185">
        <v>12000</v>
      </c>
      <c r="H54" s="186">
        <v>3</v>
      </c>
      <c r="I54" s="183">
        <f t="shared" si="24"/>
        <v>36000</v>
      </c>
      <c r="J54" s="185">
        <v>12000</v>
      </c>
      <c r="K54" s="186">
        <v>3</v>
      </c>
      <c r="L54" s="183">
        <f t="shared" si="25"/>
        <v>36000</v>
      </c>
      <c r="M54" s="182">
        <v>0</v>
      </c>
      <c r="N54" s="182">
        <v>0</v>
      </c>
      <c r="O54" s="183">
        <f t="shared" si="26"/>
        <v>0</v>
      </c>
      <c r="P54" s="183">
        <f t="shared" si="22"/>
        <v>72000</v>
      </c>
      <c r="Q54" s="232"/>
      <c r="R54" s="67" t="s">
        <v>6</v>
      </c>
    </row>
    <row r="55" spans="1:18" ht="15">
      <c r="A55" s="70" t="s">
        <v>22</v>
      </c>
      <c r="B55" s="222" t="s">
        <v>17</v>
      </c>
      <c r="C55" s="11" t="s">
        <v>79</v>
      </c>
      <c r="D55" s="185">
        <v>15000</v>
      </c>
      <c r="E55" s="186">
        <v>2</v>
      </c>
      <c r="F55" s="181">
        <f t="shared" si="23"/>
        <v>30000</v>
      </c>
      <c r="G55" s="185">
        <v>15000</v>
      </c>
      <c r="H55" s="186">
        <v>0</v>
      </c>
      <c r="I55" s="185">
        <f t="shared" si="24"/>
        <v>0</v>
      </c>
      <c r="J55" s="185">
        <v>15000</v>
      </c>
      <c r="K55" s="186">
        <v>2</v>
      </c>
      <c r="L55" s="185">
        <f t="shared" si="25"/>
        <v>30000</v>
      </c>
      <c r="M55" s="182">
        <v>0</v>
      </c>
      <c r="N55" s="182">
        <v>0</v>
      </c>
      <c r="O55" s="183">
        <f t="shared" si="26"/>
        <v>0</v>
      </c>
      <c r="P55" s="183">
        <f t="shared" si="22"/>
        <v>30000</v>
      </c>
      <c r="Q55" s="222" t="s">
        <v>17</v>
      </c>
      <c r="R55" s="70" t="s">
        <v>22</v>
      </c>
    </row>
    <row r="56" spans="1:18" ht="15">
      <c r="A56" s="58" t="s">
        <v>22</v>
      </c>
      <c r="B56" s="222"/>
      <c r="C56" s="11" t="s">
        <v>28</v>
      </c>
      <c r="D56" s="185">
        <v>12000</v>
      </c>
      <c r="E56" s="186">
        <v>11</v>
      </c>
      <c r="F56" s="181">
        <f>D56*E56</f>
        <v>132000</v>
      </c>
      <c r="G56" s="185">
        <v>12000</v>
      </c>
      <c r="H56" s="186">
        <v>0</v>
      </c>
      <c r="I56" s="185">
        <f t="shared" si="24"/>
        <v>0</v>
      </c>
      <c r="J56" s="185">
        <v>12000</v>
      </c>
      <c r="K56" s="186">
        <v>11</v>
      </c>
      <c r="L56" s="185">
        <f t="shared" si="25"/>
        <v>132000</v>
      </c>
      <c r="M56" s="182">
        <v>0</v>
      </c>
      <c r="N56" s="182">
        <v>0</v>
      </c>
      <c r="O56" s="183">
        <f t="shared" si="26"/>
        <v>0</v>
      </c>
      <c r="P56" s="183">
        <f t="shared" si="22"/>
        <v>132000</v>
      </c>
      <c r="Q56" s="222"/>
      <c r="R56" s="58" t="s">
        <v>22</v>
      </c>
    </row>
    <row r="57" spans="1:18" ht="15">
      <c r="A57" s="67" t="s">
        <v>22</v>
      </c>
      <c r="B57" s="222"/>
      <c r="C57" s="11" t="s">
        <v>29</v>
      </c>
      <c r="D57" s="185">
        <v>2000</v>
      </c>
      <c r="E57" s="186">
        <v>13</v>
      </c>
      <c r="F57" s="181">
        <f t="shared" si="23"/>
        <v>26000</v>
      </c>
      <c r="G57" s="185">
        <v>2000</v>
      </c>
      <c r="H57" s="186">
        <v>13</v>
      </c>
      <c r="I57" s="181">
        <f aca="true" t="shared" si="27" ref="I57:I64">G57*H57</f>
        <v>26000</v>
      </c>
      <c r="J57" s="210">
        <v>2000</v>
      </c>
      <c r="K57" s="186">
        <v>0</v>
      </c>
      <c r="L57" s="181">
        <f t="shared" si="25"/>
        <v>0</v>
      </c>
      <c r="M57" s="182">
        <v>0</v>
      </c>
      <c r="N57" s="182">
        <v>0</v>
      </c>
      <c r="O57" s="183">
        <f aca="true" t="shared" si="28" ref="O57:O64">M57*N57</f>
        <v>0</v>
      </c>
      <c r="P57" s="183">
        <f t="shared" si="22"/>
        <v>26000</v>
      </c>
      <c r="Q57" s="222"/>
      <c r="R57" s="67" t="s">
        <v>22</v>
      </c>
    </row>
    <row r="58" spans="1:18" ht="15">
      <c r="A58" s="70" t="s">
        <v>30</v>
      </c>
      <c r="B58" s="222" t="s">
        <v>17</v>
      </c>
      <c r="C58" s="11" t="s">
        <v>35</v>
      </c>
      <c r="D58" s="185">
        <v>20000</v>
      </c>
      <c r="E58" s="186">
        <v>2</v>
      </c>
      <c r="F58" s="181">
        <f t="shared" si="23"/>
        <v>40000</v>
      </c>
      <c r="G58" s="185">
        <v>20000</v>
      </c>
      <c r="H58" s="186">
        <v>2</v>
      </c>
      <c r="I58" s="181">
        <f t="shared" si="27"/>
        <v>40000</v>
      </c>
      <c r="J58" s="210">
        <v>20000</v>
      </c>
      <c r="K58" s="186">
        <v>0</v>
      </c>
      <c r="L58" s="181">
        <f t="shared" si="25"/>
        <v>0</v>
      </c>
      <c r="M58" s="182">
        <v>0</v>
      </c>
      <c r="N58" s="182">
        <v>0</v>
      </c>
      <c r="O58" s="183">
        <f t="shared" si="28"/>
        <v>0</v>
      </c>
      <c r="P58" s="183">
        <f t="shared" si="22"/>
        <v>40000</v>
      </c>
      <c r="Q58" s="222" t="s">
        <v>17</v>
      </c>
      <c r="R58" s="70" t="s">
        <v>30</v>
      </c>
    </row>
    <row r="59" spans="1:18" ht="15">
      <c r="A59" s="67" t="s">
        <v>30</v>
      </c>
      <c r="B59" s="222"/>
      <c r="C59" s="11" t="s">
        <v>36</v>
      </c>
      <c r="D59" s="185">
        <v>2500</v>
      </c>
      <c r="E59" s="186">
        <v>13</v>
      </c>
      <c r="F59" s="181">
        <f t="shared" si="23"/>
        <v>32500</v>
      </c>
      <c r="G59" s="185">
        <v>2500</v>
      </c>
      <c r="H59" s="186">
        <v>13</v>
      </c>
      <c r="I59" s="185">
        <f t="shared" si="27"/>
        <v>32500</v>
      </c>
      <c r="J59" s="210">
        <v>2500</v>
      </c>
      <c r="K59" s="186">
        <v>0</v>
      </c>
      <c r="L59" s="185">
        <f t="shared" si="25"/>
        <v>0</v>
      </c>
      <c r="M59" s="182">
        <v>0</v>
      </c>
      <c r="N59" s="182">
        <v>0</v>
      </c>
      <c r="O59" s="183">
        <f t="shared" si="28"/>
        <v>0</v>
      </c>
      <c r="P59" s="183">
        <f t="shared" si="22"/>
        <v>32500</v>
      </c>
      <c r="Q59" s="222"/>
      <c r="R59" s="67" t="s">
        <v>30</v>
      </c>
    </row>
    <row r="60" spans="1:18" ht="15">
      <c r="A60" s="71" t="s">
        <v>40</v>
      </c>
      <c r="B60" s="55" t="s">
        <v>17</v>
      </c>
      <c r="C60" s="25" t="s">
        <v>46</v>
      </c>
      <c r="D60" s="185">
        <v>2050</v>
      </c>
      <c r="E60" s="186">
        <v>2</v>
      </c>
      <c r="F60" s="181">
        <f t="shared" si="23"/>
        <v>4100</v>
      </c>
      <c r="G60" s="185">
        <v>2050</v>
      </c>
      <c r="H60" s="186">
        <v>1</v>
      </c>
      <c r="I60" s="206">
        <f t="shared" si="27"/>
        <v>2050</v>
      </c>
      <c r="J60" s="185">
        <v>2050</v>
      </c>
      <c r="K60" s="186">
        <v>1</v>
      </c>
      <c r="L60" s="206">
        <f t="shared" si="25"/>
        <v>2050</v>
      </c>
      <c r="M60" s="182">
        <v>0</v>
      </c>
      <c r="N60" s="182">
        <v>0</v>
      </c>
      <c r="O60" s="206">
        <f t="shared" si="28"/>
        <v>0</v>
      </c>
      <c r="P60" s="206">
        <f t="shared" si="22"/>
        <v>4100</v>
      </c>
      <c r="Q60" s="55" t="s">
        <v>17</v>
      </c>
      <c r="R60" s="71" t="s">
        <v>40</v>
      </c>
    </row>
    <row r="61" spans="1:18" ht="15">
      <c r="A61" s="71" t="s">
        <v>47</v>
      </c>
      <c r="B61" s="55" t="s">
        <v>17</v>
      </c>
      <c r="C61" s="72" t="s">
        <v>50</v>
      </c>
      <c r="D61" s="185">
        <v>2500</v>
      </c>
      <c r="E61" s="186">
        <v>4</v>
      </c>
      <c r="F61" s="181">
        <f t="shared" si="23"/>
        <v>10000</v>
      </c>
      <c r="G61" s="185">
        <v>2500</v>
      </c>
      <c r="H61" s="186">
        <v>4</v>
      </c>
      <c r="I61" s="181">
        <f t="shared" si="27"/>
        <v>10000</v>
      </c>
      <c r="J61" s="185">
        <v>2500</v>
      </c>
      <c r="K61" s="186">
        <v>0</v>
      </c>
      <c r="L61" s="181">
        <f t="shared" si="25"/>
        <v>0</v>
      </c>
      <c r="M61" s="182">
        <v>0</v>
      </c>
      <c r="N61" s="182">
        <v>0</v>
      </c>
      <c r="O61" s="181">
        <f t="shared" si="28"/>
        <v>0</v>
      </c>
      <c r="P61" s="181">
        <f t="shared" si="22"/>
        <v>10000</v>
      </c>
      <c r="Q61" s="55" t="s">
        <v>17</v>
      </c>
      <c r="R61" s="71" t="s">
        <v>47</v>
      </c>
    </row>
    <row r="62" spans="1:18" ht="15">
      <c r="A62" s="70" t="s">
        <v>51</v>
      </c>
      <c r="B62" s="222" t="s">
        <v>17</v>
      </c>
      <c r="C62" s="25" t="s">
        <v>54</v>
      </c>
      <c r="D62" s="185">
        <v>5001</v>
      </c>
      <c r="E62" s="186">
        <v>3</v>
      </c>
      <c r="F62" s="181">
        <f t="shared" si="23"/>
        <v>15003</v>
      </c>
      <c r="G62" s="185">
        <v>5001</v>
      </c>
      <c r="H62" s="186">
        <v>1</v>
      </c>
      <c r="I62" s="181">
        <f t="shared" si="27"/>
        <v>5001</v>
      </c>
      <c r="J62" s="185">
        <v>5001</v>
      </c>
      <c r="K62" s="186">
        <v>2</v>
      </c>
      <c r="L62" s="181">
        <f t="shared" si="25"/>
        <v>10002</v>
      </c>
      <c r="M62" s="207">
        <v>0</v>
      </c>
      <c r="N62" s="207">
        <v>0</v>
      </c>
      <c r="O62" s="181">
        <f t="shared" si="28"/>
        <v>0</v>
      </c>
      <c r="P62" s="181">
        <f t="shared" si="22"/>
        <v>15003</v>
      </c>
      <c r="Q62" s="222" t="s">
        <v>17</v>
      </c>
      <c r="R62" s="70" t="s">
        <v>51</v>
      </c>
    </row>
    <row r="63" spans="1:18" ht="15">
      <c r="A63" s="67" t="s">
        <v>51</v>
      </c>
      <c r="B63" s="222"/>
      <c r="C63" s="25" t="s">
        <v>55</v>
      </c>
      <c r="D63" s="185">
        <v>5000</v>
      </c>
      <c r="E63" s="186">
        <v>2</v>
      </c>
      <c r="F63" s="181">
        <f t="shared" si="23"/>
        <v>10000</v>
      </c>
      <c r="G63" s="185">
        <v>5000</v>
      </c>
      <c r="H63" s="186">
        <v>1</v>
      </c>
      <c r="I63" s="181">
        <f t="shared" si="27"/>
        <v>5000</v>
      </c>
      <c r="J63" s="185">
        <v>5000</v>
      </c>
      <c r="K63" s="186">
        <v>1</v>
      </c>
      <c r="L63" s="181">
        <f t="shared" si="25"/>
        <v>5000</v>
      </c>
      <c r="M63" s="207">
        <v>0</v>
      </c>
      <c r="N63" s="207">
        <v>0</v>
      </c>
      <c r="O63" s="181">
        <f t="shared" si="28"/>
        <v>0</v>
      </c>
      <c r="P63" s="181">
        <f t="shared" si="22"/>
        <v>10000</v>
      </c>
      <c r="Q63" s="222"/>
      <c r="R63" s="67" t="s">
        <v>51</v>
      </c>
    </row>
    <row r="64" spans="1:18" ht="15.75" thickBot="1">
      <c r="A64" s="59" t="s">
        <v>56</v>
      </c>
      <c r="B64" s="13" t="s">
        <v>17</v>
      </c>
      <c r="C64" s="125" t="s">
        <v>76</v>
      </c>
      <c r="D64" s="189">
        <v>1000</v>
      </c>
      <c r="E64" s="190">
        <v>13</v>
      </c>
      <c r="F64" s="189">
        <f t="shared" si="23"/>
        <v>13000</v>
      </c>
      <c r="G64" s="189">
        <v>1000</v>
      </c>
      <c r="H64" s="190">
        <v>6.5</v>
      </c>
      <c r="I64" s="189">
        <f t="shared" si="27"/>
        <v>6500</v>
      </c>
      <c r="J64" s="189">
        <v>1000</v>
      </c>
      <c r="K64" s="190">
        <v>6.5</v>
      </c>
      <c r="L64" s="189">
        <f t="shared" si="25"/>
        <v>6500</v>
      </c>
      <c r="M64" s="190">
        <v>0</v>
      </c>
      <c r="N64" s="190">
        <v>0</v>
      </c>
      <c r="O64" s="189">
        <f t="shared" si="28"/>
        <v>0</v>
      </c>
      <c r="P64" s="189">
        <f t="shared" si="22"/>
        <v>13000</v>
      </c>
      <c r="Q64" s="13" t="s">
        <v>17</v>
      </c>
      <c r="R64" s="59" t="s">
        <v>56</v>
      </c>
    </row>
    <row r="65" spans="1:18" ht="15.75" thickBot="1">
      <c r="A65" s="59" t="s">
        <v>65</v>
      </c>
      <c r="B65" s="79" t="s">
        <v>17</v>
      </c>
      <c r="C65" s="80"/>
      <c r="D65" s="133"/>
      <c r="E65" s="134"/>
      <c r="F65" s="191">
        <f>SUM(F51:F64)</f>
        <v>607803</v>
      </c>
      <c r="G65" s="133"/>
      <c r="H65" s="134"/>
      <c r="I65" s="191">
        <f>SUM(I51:I64)</f>
        <v>274651</v>
      </c>
      <c r="J65" s="133"/>
      <c r="K65" s="134"/>
      <c r="L65" s="191">
        <f>SUM(L51:L64)</f>
        <v>333152</v>
      </c>
      <c r="M65" s="208"/>
      <c r="N65" s="209"/>
      <c r="O65" s="191">
        <f>SUM(O51:O64)</f>
        <v>0</v>
      </c>
      <c r="P65" s="191">
        <f>SUM(P51:P64)</f>
        <v>607803</v>
      </c>
      <c r="Q65" s="79" t="s">
        <v>17</v>
      </c>
      <c r="R65" s="59" t="s">
        <v>65</v>
      </c>
    </row>
    <row r="66" spans="1:18" ht="15.75" thickBot="1">
      <c r="A66" s="26" t="s">
        <v>57</v>
      </c>
      <c r="B66" s="27"/>
      <c r="C66" s="28"/>
      <c r="D66" s="135"/>
      <c r="E66" s="136"/>
      <c r="F66" s="253">
        <f>F10+F18+F27+F35+F50+F65</f>
        <v>2336448.999</v>
      </c>
      <c r="G66" s="135"/>
      <c r="H66" s="293" t="s">
        <v>87</v>
      </c>
      <c r="I66" s="253">
        <f>I10+I18+I27+I35+I50+I65</f>
        <v>1071521.666</v>
      </c>
      <c r="J66" s="284"/>
      <c r="K66" s="293" t="s">
        <v>88</v>
      </c>
      <c r="L66" s="253">
        <f>L10+L18+L27+L35+L50+L65</f>
        <v>1000985.333</v>
      </c>
      <c r="M66" s="284"/>
      <c r="N66" s="293" t="s">
        <v>89</v>
      </c>
      <c r="O66" s="253">
        <f>O10+O18+O27+O35+O50+O65</f>
        <v>263942</v>
      </c>
      <c r="P66" s="253">
        <f>P10+P18+P27+P35+P50+P65</f>
        <v>2336448.999</v>
      </c>
      <c r="Q66" s="27" t="s">
        <v>101</v>
      </c>
      <c r="R66" s="26"/>
    </row>
    <row r="67" spans="1:18" ht="15.75" thickBot="1">
      <c r="A67" s="31" t="s">
        <v>58</v>
      </c>
      <c r="B67" s="32"/>
      <c r="C67" s="33"/>
      <c r="D67" s="137"/>
      <c r="E67" s="138"/>
      <c r="F67" s="121">
        <f>F66*7%</f>
        <v>163551.42993</v>
      </c>
      <c r="G67" s="137"/>
      <c r="H67" s="294" t="s">
        <v>60</v>
      </c>
      <c r="I67" s="121">
        <f>I66*7%</f>
        <v>75006.51662000001</v>
      </c>
      <c r="J67" s="285"/>
      <c r="K67" s="294" t="s">
        <v>60</v>
      </c>
      <c r="L67" s="121">
        <f>L66*7%</f>
        <v>70068.97331</v>
      </c>
      <c r="M67" s="285"/>
      <c r="N67" s="294" t="s">
        <v>60</v>
      </c>
      <c r="O67" s="121">
        <f>O66*7%</f>
        <v>18475.940000000002</v>
      </c>
      <c r="P67" s="121">
        <f>P66*7%</f>
        <v>163551.42993</v>
      </c>
      <c r="Q67" s="295" t="s">
        <v>60</v>
      </c>
      <c r="R67" s="31"/>
    </row>
    <row r="68" spans="1:18" s="278" customFormat="1" ht="25.5" customHeight="1" thickBot="1">
      <c r="A68" s="286" t="s">
        <v>78</v>
      </c>
      <c r="B68" s="287"/>
      <c r="C68" s="288"/>
      <c r="D68" s="289"/>
      <c r="E68" s="290"/>
      <c r="F68" s="291">
        <f>SUM(F66:F67)</f>
        <v>2500000.42893</v>
      </c>
      <c r="G68" s="289"/>
      <c r="H68" s="292" t="s">
        <v>97</v>
      </c>
      <c r="I68" s="291">
        <f>SUM(I66:I67)</f>
        <v>1146528.18262</v>
      </c>
      <c r="J68" s="288"/>
      <c r="K68" s="292" t="s">
        <v>98</v>
      </c>
      <c r="L68" s="291">
        <f>SUM(L66:L67)</f>
        <v>1071054.30631</v>
      </c>
      <c r="M68" s="288"/>
      <c r="N68" s="292" t="s">
        <v>99</v>
      </c>
      <c r="O68" s="291">
        <f>SUM(O66:O67)</f>
        <v>282417.94</v>
      </c>
      <c r="P68" s="291">
        <f>SUM(P66:P67)</f>
        <v>2500000.42893</v>
      </c>
      <c r="Q68" s="296" t="s">
        <v>103</v>
      </c>
      <c r="R68" s="286" t="s">
        <v>78</v>
      </c>
    </row>
    <row r="69" spans="3:16" ht="15">
      <c r="C69" s="124"/>
      <c r="D69" s="141"/>
      <c r="G69" s="141"/>
      <c r="J69" s="141"/>
      <c r="M69" s="141"/>
      <c r="P69" s="251"/>
    </row>
    <row r="70" spans="6:16" ht="15">
      <c r="F70" s="204"/>
      <c r="I70" s="204"/>
      <c r="L70" s="204"/>
      <c r="M70" s="204"/>
      <c r="N70" s="204"/>
      <c r="O70" s="204"/>
      <c r="P70" s="270"/>
    </row>
    <row r="71" spans="1:18" s="278" customFormat="1" ht="24.75" customHeight="1">
      <c r="A71" s="39" t="s">
        <v>69</v>
      </c>
      <c r="B71" s="273" t="s">
        <v>70</v>
      </c>
      <c r="C71" s="95" t="s">
        <v>59</v>
      </c>
      <c r="D71" s="274" t="s">
        <v>60</v>
      </c>
      <c r="E71" s="275" t="s">
        <v>61</v>
      </c>
      <c r="F71" s="276" t="s">
        <v>87</v>
      </c>
      <c r="G71" s="274" t="s">
        <v>60</v>
      </c>
      <c r="H71" s="275" t="s">
        <v>97</v>
      </c>
      <c r="I71" s="276" t="s">
        <v>88</v>
      </c>
      <c r="J71" s="274" t="s">
        <v>60</v>
      </c>
      <c r="K71" s="275" t="s">
        <v>98</v>
      </c>
      <c r="L71" s="277" t="s">
        <v>89</v>
      </c>
      <c r="M71" s="274" t="s">
        <v>60</v>
      </c>
      <c r="N71" s="275" t="s">
        <v>99</v>
      </c>
      <c r="O71" s="275" t="s">
        <v>101</v>
      </c>
      <c r="P71" s="277" t="s">
        <v>100</v>
      </c>
      <c r="Q71" s="114" t="s">
        <v>69</v>
      </c>
      <c r="R71" s="273" t="s">
        <v>70</v>
      </c>
    </row>
    <row r="72" spans="1:18" s="49" customFormat="1" ht="15">
      <c r="A72" s="44" t="s">
        <v>68</v>
      </c>
      <c r="B72" s="45">
        <f>E72/C$79</f>
        <v>0.23609588749255642</v>
      </c>
      <c r="C72" s="46">
        <f>SUM(F2:F9,F11:F17)</f>
        <v>551626</v>
      </c>
      <c r="D72" s="47">
        <f>C72*7%</f>
        <v>38613.82000000001</v>
      </c>
      <c r="E72" s="48">
        <f>SUM(C72:D72)</f>
        <v>590239.8200000001</v>
      </c>
      <c r="F72" s="165">
        <f>SUM(I2:I9,I11:I17)</f>
        <v>153542</v>
      </c>
      <c r="G72" s="166">
        <f>F72*7%</f>
        <v>10747.94</v>
      </c>
      <c r="H72" s="167">
        <f>SUM(F72:G72)</f>
        <v>164289.94</v>
      </c>
      <c r="I72" s="165">
        <f>SUM(L2:L9,L11:L17)</f>
        <v>222542</v>
      </c>
      <c r="J72" s="166">
        <f>I72*7%</f>
        <v>15577.940000000002</v>
      </c>
      <c r="K72" s="167">
        <f>SUM(I72:J72)</f>
        <v>238119.94</v>
      </c>
      <c r="L72" s="165">
        <f>SUM(O2:O9,O11:O17)</f>
        <v>175542</v>
      </c>
      <c r="M72" s="166">
        <f>L72*7%</f>
        <v>12287.94</v>
      </c>
      <c r="N72" s="167">
        <f>SUM(L72:M72)</f>
        <v>187829.94</v>
      </c>
      <c r="O72" s="167">
        <f>F72+I72+L72</f>
        <v>551626</v>
      </c>
      <c r="P72" s="165">
        <f>H72+K72+N72</f>
        <v>590239.8200000001</v>
      </c>
      <c r="Q72" s="282" t="s">
        <v>68</v>
      </c>
      <c r="R72" s="279">
        <f>P72/P$77</f>
        <v>0.23609588749255642</v>
      </c>
    </row>
    <row r="73" spans="1:18" s="49" customFormat="1" ht="15">
      <c r="A73" s="44" t="s">
        <v>11</v>
      </c>
      <c r="B73" s="45">
        <f>E73/C$79</f>
        <v>0.30920212652157275</v>
      </c>
      <c r="C73" s="46">
        <f>SUM(F19:F26)</f>
        <v>722434.999</v>
      </c>
      <c r="D73" s="47">
        <f>C73*7%</f>
        <v>50570.44993</v>
      </c>
      <c r="E73" s="48">
        <f>SUM(C73:D73)</f>
        <v>773005.44893</v>
      </c>
      <c r="F73" s="165">
        <f>SUM(I19:I26)</f>
        <v>505791.666</v>
      </c>
      <c r="G73" s="166">
        <f>F73*7%</f>
        <v>35405.41662</v>
      </c>
      <c r="H73" s="167">
        <f>SUM(F73:G73)</f>
        <v>541197.08262</v>
      </c>
      <c r="I73" s="165">
        <f>SUM(L19:L26)</f>
        <v>216643.333</v>
      </c>
      <c r="J73" s="166">
        <f>I73*7%</f>
        <v>15165.033310000003</v>
      </c>
      <c r="K73" s="167">
        <f>SUM(I73:J73)</f>
        <v>231808.36631</v>
      </c>
      <c r="L73" s="165">
        <f>SUM(O19:O26)</f>
        <v>0</v>
      </c>
      <c r="M73" s="166">
        <f>L73*7%</f>
        <v>0</v>
      </c>
      <c r="N73" s="167">
        <f>SUM(L73:M73)</f>
        <v>0</v>
      </c>
      <c r="O73" s="167">
        <f>F73+I73+L73</f>
        <v>722434.9990000001</v>
      </c>
      <c r="P73" s="165">
        <f>H73+K73+N73</f>
        <v>773005.44893</v>
      </c>
      <c r="Q73" s="282" t="s">
        <v>11</v>
      </c>
      <c r="R73" s="279">
        <f>P73/P$77</f>
        <v>0.30920212652157275</v>
      </c>
    </row>
    <row r="74" spans="1:18" s="49" customFormat="1" ht="15">
      <c r="A74" s="44" t="s">
        <v>12</v>
      </c>
      <c r="B74" s="45">
        <f>E74/C$79</f>
        <v>0.11291194462747185</v>
      </c>
      <c r="C74" s="46">
        <f>SUM(F28:F34)</f>
        <v>263813</v>
      </c>
      <c r="D74" s="47">
        <f>C74*7%</f>
        <v>18466.910000000003</v>
      </c>
      <c r="E74" s="48">
        <f>SUM(C74:D74)</f>
        <v>282279.91000000003</v>
      </c>
      <c r="F74" s="165">
        <f>SUM(I28:I34)</f>
        <v>64013</v>
      </c>
      <c r="G74" s="166">
        <f>F74*7%</f>
        <v>4480.910000000001</v>
      </c>
      <c r="H74" s="167">
        <f>SUM(F74:G74)</f>
        <v>68493.91</v>
      </c>
      <c r="I74" s="165">
        <f>SUM(L28:L34)</f>
        <v>111400</v>
      </c>
      <c r="J74" s="166">
        <f>I74*7%</f>
        <v>7798.000000000001</v>
      </c>
      <c r="K74" s="167">
        <f>SUM(I74:J74)</f>
        <v>119198</v>
      </c>
      <c r="L74" s="165">
        <f>SUM(O28:O34)</f>
        <v>88400</v>
      </c>
      <c r="M74" s="166">
        <f>L74*7%</f>
        <v>6188.000000000001</v>
      </c>
      <c r="N74" s="167">
        <f>SUM(L74:M74)</f>
        <v>94588</v>
      </c>
      <c r="O74" s="167">
        <f>F74+I74+L74</f>
        <v>263813</v>
      </c>
      <c r="P74" s="165">
        <f>H74+K74+N74</f>
        <v>282279.91000000003</v>
      </c>
      <c r="Q74" s="282" t="s">
        <v>12</v>
      </c>
      <c r="R74" s="279">
        <f>P74/P$77</f>
        <v>0.11291194462747185</v>
      </c>
    </row>
    <row r="75" spans="1:18" s="147" customFormat="1" ht="12.75">
      <c r="A75" s="44" t="s">
        <v>13</v>
      </c>
      <c r="B75" s="45">
        <f>E75/C$79</f>
        <v>0.08165040199107723</v>
      </c>
      <c r="C75" s="46">
        <f>SUM(F36:F49)</f>
        <v>190772</v>
      </c>
      <c r="D75" s="47">
        <f>C75*7%</f>
        <v>13354.04</v>
      </c>
      <c r="E75" s="48">
        <f>SUM(C75:D75)</f>
        <v>204126.04</v>
      </c>
      <c r="F75" s="165">
        <f>SUM(I36:I49)</f>
        <v>73524</v>
      </c>
      <c r="G75" s="166">
        <f>F75*7%</f>
        <v>5146.68</v>
      </c>
      <c r="H75" s="167">
        <f>SUM(F75:G75)</f>
        <v>78670.68</v>
      </c>
      <c r="I75" s="165">
        <f>SUM(L36:L49)</f>
        <v>117248</v>
      </c>
      <c r="J75" s="166">
        <f>I75*7%</f>
        <v>8207.36</v>
      </c>
      <c r="K75" s="167">
        <f>SUM(I75:J75)</f>
        <v>125455.36</v>
      </c>
      <c r="L75" s="165">
        <f>SUM(O36:O49)</f>
        <v>0</v>
      </c>
      <c r="M75" s="166">
        <f>L75*7%</f>
        <v>0</v>
      </c>
      <c r="N75" s="167">
        <f>SUM(L75:M75)</f>
        <v>0</v>
      </c>
      <c r="O75" s="167">
        <f>F75+I75+L75</f>
        <v>190772</v>
      </c>
      <c r="P75" s="165">
        <f>H75+K75+N75</f>
        <v>204126.03999999998</v>
      </c>
      <c r="Q75" s="282" t="s">
        <v>13</v>
      </c>
      <c r="R75" s="279">
        <f>P75/P$77</f>
        <v>0.08165040199107722</v>
      </c>
    </row>
    <row r="76" spans="1:18" s="49" customFormat="1" ht="15.75" thickBot="1">
      <c r="A76" s="88" t="s">
        <v>17</v>
      </c>
      <c r="B76" s="89">
        <f>E76/C$79</f>
        <v>0.26013963936732176</v>
      </c>
      <c r="C76" s="90">
        <f>SUM(F51:F64)</f>
        <v>607803</v>
      </c>
      <c r="D76" s="91">
        <f>C76*7%</f>
        <v>42546.21000000001</v>
      </c>
      <c r="E76" s="92">
        <f>SUM(C76:D76)</f>
        <v>650349.21</v>
      </c>
      <c r="F76" s="201">
        <f>SUM(I51:I64)</f>
        <v>274651</v>
      </c>
      <c r="G76" s="202">
        <f>F76*7%</f>
        <v>19225.570000000003</v>
      </c>
      <c r="H76" s="203">
        <f>SUM(F76:G76)</f>
        <v>293876.57</v>
      </c>
      <c r="I76" s="201">
        <f>SUM(L51:L64)</f>
        <v>333152</v>
      </c>
      <c r="J76" s="202">
        <f>I76*7%</f>
        <v>23320.640000000003</v>
      </c>
      <c r="K76" s="203">
        <f>SUM(I76:J76)</f>
        <v>356472.64</v>
      </c>
      <c r="L76" s="201">
        <f>SUM(O51:O64)</f>
        <v>0</v>
      </c>
      <c r="M76" s="202">
        <f>L76*7%</f>
        <v>0</v>
      </c>
      <c r="N76" s="203">
        <f>SUM(L76:M76)</f>
        <v>0</v>
      </c>
      <c r="O76" s="203">
        <f>F76+I76+L76</f>
        <v>607803</v>
      </c>
      <c r="P76" s="201">
        <f>H76+K76+N76</f>
        <v>650349.21</v>
      </c>
      <c r="Q76" s="283" t="s">
        <v>17</v>
      </c>
      <c r="R76" s="280">
        <f>P76/P$77</f>
        <v>0.26013963936732176</v>
      </c>
    </row>
    <row r="77" spans="1:18" s="29" customFormat="1" ht="13.5" thickBot="1" thickTop="1">
      <c r="A77" s="30" t="s">
        <v>57</v>
      </c>
      <c r="B77" s="50">
        <f>SUM(B71:B76)</f>
        <v>1</v>
      </c>
      <c r="C77" s="126">
        <f>SUM(C71:C76)</f>
        <v>2336448.999</v>
      </c>
      <c r="D77" s="126">
        <f>SUM(D71:D76)</f>
        <v>163551.42993000004</v>
      </c>
      <c r="E77" s="126">
        <f>SUM(E71:E76)</f>
        <v>2500000.42893</v>
      </c>
      <c r="F77" s="126">
        <f aca="true" t="shared" si="29" ref="F77:K77">SUM(F71:F76)</f>
        <v>1071521.666</v>
      </c>
      <c r="G77" s="126">
        <f t="shared" si="29"/>
        <v>75006.51662000001</v>
      </c>
      <c r="H77" s="126">
        <f t="shared" si="29"/>
        <v>1146528.18262</v>
      </c>
      <c r="I77" s="126">
        <f t="shared" si="29"/>
        <v>1000985.333</v>
      </c>
      <c r="J77" s="126">
        <f t="shared" si="29"/>
        <v>70068.97331000002</v>
      </c>
      <c r="K77" s="126">
        <f t="shared" si="29"/>
        <v>1071054.30631</v>
      </c>
      <c r="L77" s="126">
        <f>SUM(L71:L76)</f>
        <v>263942</v>
      </c>
      <c r="M77" s="126">
        <f>SUM(M71:M76)</f>
        <v>18475.940000000002</v>
      </c>
      <c r="N77" s="126">
        <f>SUM(N71:N76)</f>
        <v>282417.94</v>
      </c>
      <c r="O77" s="126">
        <f>SUM(O71:O76)</f>
        <v>2336448.999</v>
      </c>
      <c r="P77" s="126">
        <f>SUM(P71:P76)</f>
        <v>2500000.42893</v>
      </c>
      <c r="Q77" s="126"/>
      <c r="R77" s="281">
        <f>SUM(R72:R76)</f>
        <v>1</v>
      </c>
    </row>
    <row r="78" spans="1:18" ht="15.75" thickBot="1">
      <c r="A78" s="31" t="s">
        <v>62</v>
      </c>
      <c r="B78" s="34"/>
      <c r="C78" s="121">
        <f>C77*7%</f>
        <v>163551.42993</v>
      </c>
      <c r="D78" s="51"/>
      <c r="E78" s="51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34"/>
      <c r="R78" s="31"/>
    </row>
    <row r="79" spans="1:18" ht="15.75" thickBot="1">
      <c r="A79" s="60" t="s">
        <v>63</v>
      </c>
      <c r="B79" s="37"/>
      <c r="C79" s="127">
        <f>SUM(C77:C78)</f>
        <v>2500000.42893</v>
      </c>
      <c r="D79" s="52"/>
      <c r="E79" s="53">
        <f>SUM(E72:E76)</f>
        <v>2500000.42893</v>
      </c>
      <c r="G79" s="142"/>
      <c r="H79" s="143"/>
      <c r="J79" s="142"/>
      <c r="K79" s="143"/>
      <c r="M79" s="142"/>
      <c r="N79" s="143"/>
      <c r="P79" s="211">
        <f>F77+I77+L77</f>
        <v>2336448.999</v>
      </c>
      <c r="Q79" s="272">
        <f>F77+I77+L77</f>
        <v>2336448.999</v>
      </c>
      <c r="R79" s="271" t="s">
        <v>102</v>
      </c>
    </row>
    <row r="80" spans="1:18" ht="15.75" thickBot="1">
      <c r="A80" s="61" t="s">
        <v>64</v>
      </c>
      <c r="E80" s="144"/>
      <c r="F80" s="84"/>
      <c r="H80" s="144"/>
      <c r="I80" s="84"/>
      <c r="K80" s="144"/>
      <c r="L80" s="84"/>
      <c r="N80" s="144"/>
      <c r="O80" s="84"/>
      <c r="P80" s="211">
        <f>G77+J77+M77</f>
        <v>163551.42993000004</v>
      </c>
      <c r="Q80" s="272">
        <f>Q79*7%</f>
        <v>163551.42993</v>
      </c>
      <c r="R80" s="271" t="s">
        <v>62</v>
      </c>
    </row>
    <row r="81" spans="16:18" ht="15.75" thickBot="1">
      <c r="P81" s="211">
        <f>SUM(P79:P80)</f>
        <v>2500000.42893</v>
      </c>
      <c r="Q81" s="272">
        <f>SUM(Q79:Q80)</f>
        <v>2500000.42893</v>
      </c>
      <c r="R81" s="271" t="s">
        <v>103</v>
      </c>
    </row>
    <row r="82" ht="15">
      <c r="C82" t="s">
        <v>83</v>
      </c>
    </row>
    <row r="83" spans="1:6" ht="15">
      <c r="A83" s="39" t="s">
        <v>69</v>
      </c>
      <c r="B83" s="96" t="s">
        <v>70</v>
      </c>
      <c r="C83" s="95" t="s">
        <v>59</v>
      </c>
      <c r="D83" s="93" t="s">
        <v>60</v>
      </c>
      <c r="E83" s="94" t="s">
        <v>61</v>
      </c>
      <c r="F83"/>
    </row>
    <row r="84" spans="1:7" ht="15">
      <c r="A84" s="98" t="s">
        <v>68</v>
      </c>
      <c r="B84" s="99">
        <f>E84/C$79</f>
        <v>0.23609611389504034</v>
      </c>
      <c r="C84" s="100">
        <v>551626.528977857</v>
      </c>
      <c r="D84" s="101">
        <v>38613.857028449995</v>
      </c>
      <c r="E84" s="102">
        <v>590240.386006307</v>
      </c>
      <c r="F84" s="98" t="s">
        <v>7</v>
      </c>
      <c r="G84" s="84">
        <f>C72-C84</f>
        <v>-0.5289778569713235</v>
      </c>
    </row>
    <row r="85" spans="1:7" ht="15">
      <c r="A85" s="98" t="s">
        <v>11</v>
      </c>
      <c r="B85" s="99">
        <f>E85/C$79</f>
        <v>0.30920199270587295</v>
      </c>
      <c r="C85" s="100">
        <v>722434.6863464422</v>
      </c>
      <c r="D85" s="101">
        <v>50570.42804425096</v>
      </c>
      <c r="E85" s="102">
        <v>773005.1143906931</v>
      </c>
      <c r="F85" s="98" t="s">
        <v>11</v>
      </c>
      <c r="G85" s="211">
        <f>C73-C85</f>
        <v>0.31265355774667114</v>
      </c>
    </row>
    <row r="86" spans="1:7" ht="15">
      <c r="A86" s="98" t="s">
        <v>12</v>
      </c>
      <c r="B86" s="99">
        <f>E86/C$79</f>
        <v>0.11291196874639418</v>
      </c>
      <c r="C86" s="100">
        <v>263813.05635263195</v>
      </c>
      <c r="D86" s="101">
        <v>18466.91394468424</v>
      </c>
      <c r="E86" s="102">
        <v>282279.9702973162</v>
      </c>
      <c r="F86" s="98" t="s">
        <v>12</v>
      </c>
      <c r="G86" s="211">
        <f>C74-C86</f>
        <v>-0.05635263194562867</v>
      </c>
    </row>
    <row r="87" spans="1:7" ht="15">
      <c r="A87" s="98" t="s">
        <v>13</v>
      </c>
      <c r="B87" s="99">
        <f>E87/C$79</f>
        <v>0.08165022081589784</v>
      </c>
      <c r="C87" s="100">
        <v>190771.57669343348</v>
      </c>
      <c r="D87" s="101">
        <v>13354.010368540345</v>
      </c>
      <c r="E87" s="102">
        <v>204125.5870619738</v>
      </c>
      <c r="F87" s="98" t="s">
        <v>13</v>
      </c>
      <c r="G87" s="211">
        <f>C75-C87</f>
        <v>0.42330656651756726</v>
      </c>
    </row>
    <row r="88" spans="1:7" ht="15.75" thickBot="1">
      <c r="A88" s="109" t="s">
        <v>17</v>
      </c>
      <c r="B88" s="110">
        <f>E88/C$79</f>
        <v>0.26013953226482417</v>
      </c>
      <c r="C88" s="111">
        <v>607802.7497604765</v>
      </c>
      <c r="D88" s="112">
        <v>42546.19248323336</v>
      </c>
      <c r="E88" s="113">
        <v>650348.9422437099</v>
      </c>
      <c r="F88" s="109" t="s">
        <v>17</v>
      </c>
      <c r="G88" s="211">
        <f>C76-C88</f>
        <v>0.250239523476921</v>
      </c>
    </row>
    <row r="89" spans="1:6" ht="16.5" thickBot="1" thickTop="1">
      <c r="A89" s="30" t="s">
        <v>57</v>
      </c>
      <c r="B89" s="50">
        <f>SUM(B83:B88)</f>
        <v>0.9999998284280294</v>
      </c>
      <c r="C89" s="126">
        <v>2336448.5981308413</v>
      </c>
      <c r="D89" s="126">
        <v>163551.4018691589</v>
      </c>
      <c r="E89" s="126">
        <v>2500000</v>
      </c>
      <c r="F89" s="29"/>
    </row>
    <row r="90" spans="1:6" ht="15.75" thickBot="1">
      <c r="A90" s="31" t="s">
        <v>62</v>
      </c>
      <c r="B90" s="34"/>
      <c r="C90" s="121">
        <v>163551.4018691589</v>
      </c>
      <c r="D90" s="51"/>
      <c r="E90" s="51"/>
      <c r="F90" s="51"/>
    </row>
    <row r="91" spans="1:6" ht="15.75" thickBot="1">
      <c r="A91" s="60" t="s">
        <v>63</v>
      </c>
      <c r="B91" s="37"/>
      <c r="C91" s="127">
        <v>2500000</v>
      </c>
      <c r="D91" s="52"/>
      <c r="E91" s="53">
        <v>2500000</v>
      </c>
      <c r="F91"/>
    </row>
  </sheetData>
  <sheetProtection/>
  <mergeCells count="30">
    <mergeCell ref="B55:B57"/>
    <mergeCell ref="B58:B59"/>
    <mergeCell ref="B62:B63"/>
    <mergeCell ref="B28:B29"/>
    <mergeCell ref="B36:B38"/>
    <mergeCell ref="B39:B42"/>
    <mergeCell ref="B44:B45"/>
    <mergeCell ref="B46:B47"/>
    <mergeCell ref="B51:B54"/>
    <mergeCell ref="B2:B3"/>
    <mergeCell ref="B4:B5"/>
    <mergeCell ref="B6:B7"/>
    <mergeCell ref="B11:B17"/>
    <mergeCell ref="B19:B20"/>
    <mergeCell ref="B21:B25"/>
    <mergeCell ref="Q2:Q3"/>
    <mergeCell ref="Q4:Q5"/>
    <mergeCell ref="Q6:Q7"/>
    <mergeCell ref="Q11:Q17"/>
    <mergeCell ref="Q19:Q20"/>
    <mergeCell ref="Q21:Q25"/>
    <mergeCell ref="Q55:Q57"/>
    <mergeCell ref="Q58:Q59"/>
    <mergeCell ref="Q62:Q63"/>
    <mergeCell ref="Q28:Q29"/>
    <mergeCell ref="Q36:Q38"/>
    <mergeCell ref="Q39:Q42"/>
    <mergeCell ref="Q44:Q45"/>
    <mergeCell ref="Q46:Q47"/>
    <mergeCell ref="Q51:Q54"/>
  </mergeCells>
  <printOptions/>
  <pageMargins left="0.2362204724409449" right="0.1968503937007874" top="0.5118110236220472" bottom="0.7480314960629921" header="0.31496062992125984" footer="0.1968503937007874"/>
  <pageSetup fitToHeight="3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28.140625" style="0" bestFit="1" customWidth="1"/>
    <col min="2" max="2" width="14.00390625" style="0" bestFit="1" customWidth="1"/>
    <col min="3" max="3" width="17.28125" style="0" customWidth="1"/>
    <col min="4" max="4" width="11.28125" style="0" bestFit="1" customWidth="1"/>
    <col min="5" max="5" width="15.00390625" style="0" bestFit="1" customWidth="1"/>
    <col min="6" max="6" width="13.28125" style="0" bestFit="1" customWidth="1"/>
    <col min="7" max="7" width="14.57421875" style="0" bestFit="1" customWidth="1"/>
    <col min="8" max="8" width="13.57421875" style="0" bestFit="1" customWidth="1"/>
  </cols>
  <sheetData>
    <row r="1" spans="1:5" ht="24.75">
      <c r="A1" s="39" t="s">
        <v>69</v>
      </c>
      <c r="B1" s="96" t="s">
        <v>70</v>
      </c>
      <c r="C1" s="114" t="s">
        <v>59</v>
      </c>
      <c r="D1" s="93" t="s">
        <v>60</v>
      </c>
      <c r="E1" s="94" t="s">
        <v>61</v>
      </c>
    </row>
    <row r="2" spans="1:7" ht="15">
      <c r="A2" s="40" t="s">
        <v>68</v>
      </c>
      <c r="B2" s="41">
        <v>0.23609615440252282</v>
      </c>
      <c r="C2" s="97">
        <v>587564</v>
      </c>
      <c r="D2" s="42">
        <f>SUM(C2:C2)*7%</f>
        <v>41129.48</v>
      </c>
      <c r="E2" s="43">
        <f>SUM(C2:D2)</f>
        <v>628693.48</v>
      </c>
      <c r="F2" s="40" t="s">
        <v>7</v>
      </c>
      <c r="G2" s="108"/>
    </row>
    <row r="3" spans="1:7" ht="15">
      <c r="A3" s="44" t="s">
        <v>11</v>
      </c>
      <c r="B3" s="45">
        <v>0.3092020457562773</v>
      </c>
      <c r="C3" s="46">
        <v>769500</v>
      </c>
      <c r="D3" s="47">
        <f>SUM(C3:C3)*7%</f>
        <v>53865.00000000001</v>
      </c>
      <c r="E3" s="48">
        <f>SUM(C3:D3)</f>
        <v>823365</v>
      </c>
      <c r="F3" s="44" t="s">
        <v>11</v>
      </c>
      <c r="G3" s="108"/>
    </row>
    <row r="4" spans="1:7" ht="15">
      <c r="A4" s="44" t="s">
        <v>12</v>
      </c>
      <c r="B4" s="45">
        <v>0.11291198811892647</v>
      </c>
      <c r="C4" s="46">
        <v>281000</v>
      </c>
      <c r="D4" s="47">
        <f>SUM(C4:C4)*7%</f>
        <v>19670.000000000004</v>
      </c>
      <c r="E4" s="48">
        <f>SUM(C4:D4)</f>
        <v>300670</v>
      </c>
      <c r="F4" s="44" t="s">
        <v>12</v>
      </c>
      <c r="G4" s="108"/>
    </row>
    <row r="5" spans="1:7" ht="15">
      <c r="A5" s="44" t="s">
        <v>13</v>
      </c>
      <c r="B5" s="45">
        <v>0.08165023482478953</v>
      </c>
      <c r="C5" s="46">
        <v>203200</v>
      </c>
      <c r="D5" s="47">
        <f>SUM(C5:C5)*7%</f>
        <v>14224.000000000002</v>
      </c>
      <c r="E5" s="48">
        <f>SUM(C5:D5)</f>
        <v>217424</v>
      </c>
      <c r="F5" s="44" t="s">
        <v>13</v>
      </c>
      <c r="G5" s="108"/>
    </row>
    <row r="6" spans="1:7" ht="15.75" thickBot="1">
      <c r="A6" s="88" t="s">
        <v>17</v>
      </c>
      <c r="B6" s="89">
        <v>0.26013957689748396</v>
      </c>
      <c r="C6" s="90">
        <v>647400</v>
      </c>
      <c r="D6" s="91">
        <f>SUM(C6:C6)*7%</f>
        <v>45318.00000000001</v>
      </c>
      <c r="E6" s="92">
        <f>SUM(C6:D6)</f>
        <v>692718</v>
      </c>
      <c r="F6" s="88" t="s">
        <v>17</v>
      </c>
      <c r="G6" s="108"/>
    </row>
    <row r="7" spans="1:7" ht="16.5" thickBot="1" thickTop="1">
      <c r="A7" s="30" t="s">
        <v>57</v>
      </c>
      <c r="B7" s="50">
        <f>SUM(B1:B6)</f>
        <v>1</v>
      </c>
      <c r="C7" s="82">
        <f>SUM(C1:C6)</f>
        <v>2488664</v>
      </c>
      <c r="D7" s="29"/>
      <c r="E7" s="29"/>
      <c r="F7" s="29"/>
      <c r="G7" s="29"/>
    </row>
    <row r="8" spans="1:7" ht="15.75" thickBot="1">
      <c r="A8" s="31" t="s">
        <v>62</v>
      </c>
      <c r="B8" s="34"/>
      <c r="C8" s="81">
        <f>C7*7%</f>
        <v>174206.48</v>
      </c>
      <c r="D8" s="51"/>
      <c r="E8" s="51"/>
      <c r="F8" s="51"/>
      <c r="G8" s="51"/>
    </row>
    <row r="9" spans="1:8" ht="15.75" thickBot="1">
      <c r="A9" s="60" t="s">
        <v>63</v>
      </c>
      <c r="B9" s="37"/>
      <c r="C9" s="83">
        <f>SUM(C7:C8)</f>
        <v>2662870.48</v>
      </c>
      <c r="D9" s="52"/>
      <c r="E9" s="53">
        <f>SUM(E2:E8)</f>
        <v>2662870.48</v>
      </c>
      <c r="G9" s="105">
        <v>2500000</v>
      </c>
      <c r="H9" s="106">
        <f>G9-E9</f>
        <v>-162870.47999999998</v>
      </c>
    </row>
    <row r="11" spans="3:4" ht="36.75">
      <c r="C11" s="114" t="s">
        <v>77</v>
      </c>
      <c r="D11" s="93" t="s">
        <v>60</v>
      </c>
    </row>
    <row r="12" spans="2:6" ht="15">
      <c r="B12" s="120">
        <f>SUM(B13:B17)</f>
        <v>1</v>
      </c>
      <c r="C12" s="118">
        <f>F12/1.07</f>
        <v>-152215.40186915884</v>
      </c>
      <c r="D12" s="118">
        <f aca="true" t="shared" si="0" ref="D12:D17">C12*7%</f>
        <v>-10655.07813084112</v>
      </c>
      <c r="E12" s="107">
        <f aca="true" t="shared" si="1" ref="E12:E17">SUM(C12:D12)</f>
        <v>-162870.47999999995</v>
      </c>
      <c r="F12" s="107">
        <f>H9</f>
        <v>-162870.47999999998</v>
      </c>
    </row>
    <row r="13" spans="1:5" ht="15">
      <c r="A13" s="40" t="s">
        <v>7</v>
      </c>
      <c r="B13" s="115">
        <v>0.23609615440252282</v>
      </c>
      <c r="C13" s="119">
        <f>B13*C$12</f>
        <v>-35937.471022142985</v>
      </c>
      <c r="D13" s="118">
        <f t="shared" si="0"/>
        <v>-2515.622971550009</v>
      </c>
      <c r="E13" s="107">
        <f t="shared" si="1"/>
        <v>-38453.09399369299</v>
      </c>
    </row>
    <row r="14" spans="1:5" ht="15">
      <c r="A14" s="44" t="s">
        <v>11</v>
      </c>
      <c r="B14" s="116">
        <v>0.3092020457562773</v>
      </c>
      <c r="C14" s="119">
        <f>B14*C$12</f>
        <v>-47065.31365355779</v>
      </c>
      <c r="D14" s="118">
        <f t="shared" si="0"/>
        <v>-3294.571955749045</v>
      </c>
      <c r="E14" s="107">
        <f t="shared" si="1"/>
        <v>-50359.88560930683</v>
      </c>
    </row>
    <row r="15" spans="1:5" ht="15">
      <c r="A15" s="44" t="s">
        <v>12</v>
      </c>
      <c r="B15" s="116">
        <v>0.11291198811892647</v>
      </c>
      <c r="C15" s="119">
        <f>B15*C$12</f>
        <v>-17186.94364736808</v>
      </c>
      <c r="D15" s="118">
        <f t="shared" si="0"/>
        <v>-1203.0860553157656</v>
      </c>
      <c r="E15" s="107">
        <f t="shared" si="1"/>
        <v>-18390.029702683845</v>
      </c>
    </row>
    <row r="16" spans="1:5" ht="15">
      <c r="A16" s="44" t="s">
        <v>13</v>
      </c>
      <c r="B16" s="116">
        <v>0.08165023482478953</v>
      </c>
      <c r="C16" s="119">
        <f>B16*C$12</f>
        <v>-12428.423306566527</v>
      </c>
      <c r="D16" s="118">
        <f t="shared" si="0"/>
        <v>-869.989631459657</v>
      </c>
      <c r="E16" s="107">
        <f t="shared" si="1"/>
        <v>-13298.412938026184</v>
      </c>
    </row>
    <row r="17" spans="1:5" ht="15.75" thickBot="1">
      <c r="A17" s="88" t="s">
        <v>17</v>
      </c>
      <c r="B17" s="117">
        <v>0.26013957689748396</v>
      </c>
      <c r="C17" s="119">
        <f>B17*C$12</f>
        <v>-39597.25023952347</v>
      </c>
      <c r="D17" s="118">
        <f t="shared" si="0"/>
        <v>-2771.807516766643</v>
      </c>
      <c r="E17" s="107">
        <f t="shared" si="1"/>
        <v>-42369.057756290116</v>
      </c>
    </row>
    <row r="18" spans="3:4" ht="25.5" thickTop="1">
      <c r="C18" s="95" t="s">
        <v>59</v>
      </c>
      <c r="D18" s="93" t="s">
        <v>60</v>
      </c>
    </row>
    <row r="21" spans="1:5" ht="24.75">
      <c r="A21" s="39" t="s">
        <v>69</v>
      </c>
      <c r="B21" s="96" t="s">
        <v>70</v>
      </c>
      <c r="C21" s="95" t="s">
        <v>59</v>
      </c>
      <c r="D21" s="93" t="s">
        <v>60</v>
      </c>
      <c r="E21" s="94" t="s">
        <v>61</v>
      </c>
    </row>
    <row r="22" spans="1:7" ht="15">
      <c r="A22" s="98" t="s">
        <v>68</v>
      </c>
      <c r="B22" s="99">
        <v>0.23609615440252282</v>
      </c>
      <c r="C22" s="100">
        <f>C2+$C13</f>
        <v>551626.528977857</v>
      </c>
      <c r="D22" s="101">
        <f>C22*7%</f>
        <v>38613.857028449995</v>
      </c>
      <c r="E22" s="102">
        <f>SUM(C22:D22)</f>
        <v>590240.386006307</v>
      </c>
      <c r="F22" s="98" t="s">
        <v>7</v>
      </c>
      <c r="G22" s="170">
        <f>C22/C27</f>
        <v>0.23609615440252277</v>
      </c>
    </row>
    <row r="23" spans="1:7" ht="15">
      <c r="A23" s="98" t="s">
        <v>11</v>
      </c>
      <c r="B23" s="99">
        <v>0.3092020457562773</v>
      </c>
      <c r="C23" s="100">
        <f>C3+$C14</f>
        <v>722434.6863464422</v>
      </c>
      <c r="D23" s="101">
        <f>C23*7%</f>
        <v>50570.42804425096</v>
      </c>
      <c r="E23" s="102">
        <f>SUM(C23:D23)</f>
        <v>773005.1143906931</v>
      </c>
      <c r="F23" s="98" t="s">
        <v>11</v>
      </c>
      <c r="G23" s="170">
        <f>C23/C27</f>
        <v>0.30920204575627724</v>
      </c>
    </row>
    <row r="24" spans="1:7" ht="15">
      <c r="A24" s="98" t="s">
        <v>12</v>
      </c>
      <c r="B24" s="99">
        <v>0.11291198811892647</v>
      </c>
      <c r="C24" s="100">
        <f>C4+$C15</f>
        <v>263813.05635263195</v>
      </c>
      <c r="D24" s="101">
        <f>C24*7%</f>
        <v>18466.91394468424</v>
      </c>
      <c r="E24" s="102">
        <f>SUM(C24:D24)</f>
        <v>282279.9702973162</v>
      </c>
      <c r="F24" s="98" t="s">
        <v>12</v>
      </c>
      <c r="G24" s="170">
        <f>C24/C27</f>
        <v>0.11291198811892647</v>
      </c>
    </row>
    <row r="25" spans="1:7" ht="15">
      <c r="A25" s="98" t="s">
        <v>13</v>
      </c>
      <c r="B25" s="99">
        <v>0.08165023482478953</v>
      </c>
      <c r="C25" s="100">
        <f>C5+$C16</f>
        <v>190771.57669343348</v>
      </c>
      <c r="D25" s="101">
        <f>C25*7%</f>
        <v>13354.010368540345</v>
      </c>
      <c r="E25" s="102">
        <f>SUM(C25:D25)</f>
        <v>204125.5870619738</v>
      </c>
      <c r="F25" s="98" t="s">
        <v>13</v>
      </c>
      <c r="G25" s="170">
        <f>C25/C27</f>
        <v>0.08165023482478953</v>
      </c>
    </row>
    <row r="26" spans="1:7" ht="15.75" thickBot="1">
      <c r="A26" s="109" t="s">
        <v>17</v>
      </c>
      <c r="B26" s="110">
        <v>0.26013957689748396</v>
      </c>
      <c r="C26" s="111">
        <f>C6+$C17</f>
        <v>607802.7497604765</v>
      </c>
      <c r="D26" s="112">
        <f>C26*7%</f>
        <v>42546.19248323336</v>
      </c>
      <c r="E26" s="113">
        <f>SUM(C26:D26)</f>
        <v>650348.9422437099</v>
      </c>
      <c r="F26" s="109" t="s">
        <v>17</v>
      </c>
      <c r="G26" s="170">
        <f>C26/C27</f>
        <v>0.26013957689748396</v>
      </c>
    </row>
    <row r="27" spans="1:7" ht="16.5" thickBot="1" thickTop="1">
      <c r="A27" s="30" t="s">
        <v>57</v>
      </c>
      <c r="B27" s="50">
        <f>SUM(B21:B26)</f>
        <v>1</v>
      </c>
      <c r="C27" s="126">
        <f>SUM(C22:C26)</f>
        <v>2336448.5981308413</v>
      </c>
      <c r="D27" s="126">
        <f>SUM(D22:D26)</f>
        <v>163551.4018691589</v>
      </c>
      <c r="E27" s="126">
        <f>SUM(E22:E26)</f>
        <v>2500000</v>
      </c>
      <c r="F27" s="29"/>
      <c r="G27" s="169">
        <f>SUM(G22:G26)</f>
        <v>1</v>
      </c>
    </row>
    <row r="28" spans="1:7" ht="15.75" thickBot="1">
      <c r="A28" s="31" t="s">
        <v>62</v>
      </c>
      <c r="B28" s="34"/>
      <c r="C28" s="121">
        <f>C27*7%</f>
        <v>163551.4018691589</v>
      </c>
      <c r="D28" s="51"/>
      <c r="E28" s="51"/>
      <c r="F28" s="51"/>
      <c r="G28" s="51"/>
    </row>
    <row r="29" spans="1:8" ht="15.75" thickBot="1">
      <c r="A29" s="60" t="s">
        <v>63</v>
      </c>
      <c r="B29" s="37"/>
      <c r="C29" s="83">
        <f>SUM(C27:C28)</f>
        <v>2500000</v>
      </c>
      <c r="D29" s="52"/>
      <c r="E29" s="53">
        <f>SUM(E22:E26)</f>
        <v>2500000</v>
      </c>
      <c r="G29" s="105">
        <v>2500000</v>
      </c>
      <c r="H29" s="106">
        <f>G29-E29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- SRB</dc:title>
  <dc:subject/>
  <dc:creator>aleksandar.jovanovic</dc:creator>
  <cp:keywords/>
  <dc:description/>
  <cp:lastModifiedBy>aleksandar.jovanovic</cp:lastModifiedBy>
  <cp:lastPrinted>2008-12-09T16:53:23Z</cp:lastPrinted>
  <dcterms:created xsi:type="dcterms:W3CDTF">2008-12-01T18:18:49Z</dcterms:created>
  <dcterms:modified xsi:type="dcterms:W3CDTF">2008-12-09T16:53:47Z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UN LanguagesTaxHTFiel">
    <vt:lpwstr>English|7f98b732-4b5b-4b70-ba90-a0eff09b5d2d</vt:lpwstr>
  </property>
  <property fmtid="{D5CDD505-2E9C-101B-9397-08002B2CF9AE}" pid="4" name="o4086b1782a74105bb5269035bccc8">
    <vt:lpwstr>Draft|121d40a5-e62e-4d42-82e4-d6d12003de0a</vt:lpwstr>
  </property>
  <property fmtid="{D5CDD505-2E9C-101B-9397-08002B2CF9AE}" pid="5" name="idff2b682fce4d0680503cd9036a32">
    <vt:lpwstr>Budget|1c1fa43a-cb36-4844-8715-9a4cc93e1ac9</vt:lpwstr>
  </property>
  <property fmtid="{D5CDD505-2E9C-101B-9397-08002B2CF9AE}" pid="6" name="TaxCatchA">
    <vt:lpwstr>1109;#Budget|1c1fa43a-cb36-4844-8715-9a4cc93e1ac9;#1632;#SRB|dadcb3b9-2841-4674-8ab0-f49e76ee737a;#1;#English|7f98b732-4b5b-4b70-ba90-a0eff09b5d2d;#763;#Draft|121d40a5-e62e-4d42-82e4-d6d12003de0a</vt:lpwstr>
  </property>
  <property fmtid="{D5CDD505-2E9C-101B-9397-08002B2CF9AE}" pid="7" name="UN Languag">
    <vt:lpwstr>1;#English|7f98b732-4b5b-4b70-ba90-a0eff09b5d2d</vt:lpwstr>
  </property>
  <property fmtid="{D5CDD505-2E9C-101B-9397-08002B2CF9AE}" pid="8" name="Atlas Document Ty">
    <vt:lpwstr>1109;#Budget|1c1fa43a-cb36-4844-8715-9a4cc93e1ac9</vt:lpwstr>
  </property>
  <property fmtid="{D5CDD505-2E9C-101B-9397-08002B2CF9AE}" pid="9" name="UNDPFocusAreasTaxHTFiel">
    <vt:lpwstr/>
  </property>
  <property fmtid="{D5CDD505-2E9C-101B-9397-08002B2CF9AE}" pid="10" name="gc6531b704974d528487414686b72f">
    <vt:lpwstr>SRB|dadcb3b9-2841-4674-8ab0-f49e76ee737a</vt:lpwstr>
  </property>
  <property fmtid="{D5CDD505-2E9C-101B-9397-08002B2CF9AE}" pid="11" name="Operating Uni">
    <vt:lpwstr>1632;#SRB|dadcb3b9-2841-4674-8ab0-f49e76ee737a</vt:lpwstr>
  </property>
  <property fmtid="{D5CDD505-2E9C-101B-9397-08002B2CF9AE}" pid="12" name="UndpUnit">
    <vt:lpwstr/>
  </property>
  <property fmtid="{D5CDD505-2E9C-101B-9397-08002B2CF9AE}" pid="13" name="Un">
    <vt:lpwstr/>
  </property>
  <property fmtid="{D5CDD505-2E9C-101B-9397-08002B2CF9AE}" pid="14" name="UnitTaxHTFiel">
    <vt:lpwstr/>
  </property>
  <property fmtid="{D5CDD505-2E9C-101B-9397-08002B2CF9AE}" pid="15" name="b6db62fdefd74bd188b0c1cc54de5b">
    <vt:lpwstr/>
  </property>
  <property fmtid="{D5CDD505-2E9C-101B-9397-08002B2CF9AE}" pid="16" name="UNDPDocumentCategoryTaxHTFiel">
    <vt:lpwstr/>
  </property>
  <property fmtid="{D5CDD505-2E9C-101B-9397-08002B2CF9AE}" pid="17" name="UNDPFocusAre">
    <vt:lpwstr/>
  </property>
  <property fmtid="{D5CDD505-2E9C-101B-9397-08002B2CF9AE}" pid="18" name="Atlas Document Stat">
    <vt:lpwstr>763;#Draft|121d40a5-e62e-4d42-82e4-d6d12003de0a</vt:lpwstr>
  </property>
  <property fmtid="{D5CDD505-2E9C-101B-9397-08002B2CF9AE}" pid="19" name="PDC Document Catego">
    <vt:lpwstr>Project</vt:lpwstr>
  </property>
  <property fmtid="{D5CDD505-2E9C-101B-9397-08002B2CF9AE}" pid="20" name="_dlc_Doc">
    <vt:lpwstr>ATLASPDC-4-11697</vt:lpwstr>
  </property>
  <property fmtid="{D5CDD505-2E9C-101B-9397-08002B2CF9AE}" pid="21" name="_dlc_DocIdItemGu">
    <vt:lpwstr>8268160c-8ca1-4e72-8096-7fd9e7435e1e</vt:lpwstr>
  </property>
  <property fmtid="{D5CDD505-2E9C-101B-9397-08002B2CF9AE}" pid="22" name="_dlc_DocIdU">
    <vt:lpwstr>https://info.undp.org/docs/pdc/_layouts/DocIdRedir.aspx?ID=ATLASPDC-4-11697, ATLASPDC-4-11697</vt:lpwstr>
  </property>
  <property fmtid="{D5CDD505-2E9C-101B-9397-08002B2CF9AE}" pid="23" name="UNDPPublishedDa">
    <vt:lpwstr>2013-11-07T00:00:00Z</vt:lpwstr>
  </property>
  <property fmtid="{D5CDD505-2E9C-101B-9397-08002B2CF9AE}" pid="24" name="Project Numb">
    <vt:lpwstr>00058294</vt:lpwstr>
  </property>
  <property fmtid="{D5CDD505-2E9C-101B-9397-08002B2CF9AE}" pid="25" name="UNDPDocumentCatego">
    <vt:lpwstr/>
  </property>
  <property fmtid="{D5CDD505-2E9C-101B-9397-08002B2CF9AE}" pid="26" name="UndpProject">
    <vt:lpwstr>00058294</vt:lpwstr>
  </property>
  <property fmtid="{D5CDD505-2E9C-101B-9397-08002B2CF9AE}" pid="27" name="UNDPPOPPFunctionalAr">
    <vt:lpwstr/>
  </property>
  <property fmtid="{D5CDD505-2E9C-101B-9397-08002B2CF9AE}" pid="28" name="UndpClassificationLev">
    <vt:lpwstr/>
  </property>
  <property fmtid="{D5CDD505-2E9C-101B-9397-08002B2CF9AE}" pid="29" name="UndpOUCo">
    <vt:lpwstr/>
  </property>
  <property fmtid="{D5CDD505-2E9C-101B-9397-08002B2CF9AE}" pid="30" name="UNDPCount">
    <vt:lpwstr/>
  </property>
  <property fmtid="{D5CDD505-2E9C-101B-9397-08002B2CF9AE}" pid="31" name="_Publish">
    <vt:lpwstr/>
  </property>
  <property fmtid="{D5CDD505-2E9C-101B-9397-08002B2CF9AE}" pid="32" name="UndpDocStat">
    <vt:lpwstr/>
  </property>
  <property fmtid="{D5CDD505-2E9C-101B-9397-08002B2CF9AE}" pid="33" name="UndpDocType">
    <vt:lpwstr/>
  </property>
  <property fmtid="{D5CDD505-2E9C-101B-9397-08002B2CF9AE}" pid="34" name="U">
    <vt:lpwstr/>
  </property>
  <property fmtid="{D5CDD505-2E9C-101B-9397-08002B2CF9AE}" pid="35" name="UndpDoc">
    <vt:lpwstr/>
  </property>
  <property fmtid="{D5CDD505-2E9C-101B-9397-08002B2CF9AE}" pid="36" name="Project Manag">
    <vt:lpwstr/>
  </property>
  <property fmtid="{D5CDD505-2E9C-101B-9397-08002B2CF9AE}" pid="37" name="UndpIsTempla">
    <vt:lpwstr/>
  </property>
  <property fmtid="{D5CDD505-2E9C-101B-9397-08002B2CF9AE}" pid="38" name="Outcom">
    <vt:lpwstr/>
  </property>
  <property fmtid="{D5CDD505-2E9C-101B-9397-08002B2CF9AE}" pid="39" name="UNDPSumma">
    <vt:lpwstr/>
  </property>
  <property fmtid="{D5CDD505-2E9C-101B-9397-08002B2CF9AE}" pid="40" name="UndpDocForm">
    <vt:lpwstr/>
  </property>
  <property fmtid="{D5CDD505-2E9C-101B-9397-08002B2CF9AE}" pid="41" name="UndpDocTypeMMTaxHTFiel">
    <vt:lpwstr/>
  </property>
  <property fmtid="{D5CDD505-2E9C-101B-9397-08002B2CF9AE}" pid="42" name="UNDPCountryTaxHTFiel">
    <vt:lpwstr/>
  </property>
  <property fmtid="{D5CDD505-2E9C-101B-9397-08002B2CF9AE}" pid="43" name="DocumentSetDescripti">
    <vt:lpwstr/>
  </property>
  <property fmtid="{D5CDD505-2E9C-101B-9397-08002B2CF9AE}" pid="44" name="c4e2ab2cc9354bbf9064eeb465a566">
    <vt:lpwstr/>
  </property>
  <property fmtid="{D5CDD505-2E9C-101B-9397-08002B2CF9AE}" pid="45" name="eRegFilingCode">
    <vt:lpwstr/>
  </property>
  <property fmtid="{D5CDD505-2E9C-101B-9397-08002B2CF9AE}" pid="46" name="display_urn:schemas-microsoft-com:office:office#Edit">
    <vt:lpwstr>Sainan Yu</vt:lpwstr>
  </property>
  <property fmtid="{D5CDD505-2E9C-101B-9397-08002B2CF9AE}" pid="47" name="display_urn:schemas-microsoft-com:office:office#Auth">
    <vt:lpwstr>Dragan Ristic</vt:lpwstr>
  </property>
</Properties>
</file>